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workbookProtection workbookPassword="C527" lockStructure="1"/>
  <bookViews>
    <workbookView xWindow="0" yWindow="0" windowWidth="20490" windowHeight="7665" tabRatio="796" activeTab="1"/>
  </bookViews>
  <sheets>
    <sheet name="Dashboard" sheetId="20" r:id="rId1"/>
    <sheet name="ABC Properties" sheetId="22" r:id="rId2"/>
  </sheets>
  <definedNames>
    <definedName name="Listmonth">OFFSET('ABC Properties'!$B$74,0,0,,COUNTA('ABC Properties'!$B$74:$M$74))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1" i="22" l="1"/>
  <c r="B70" i="22"/>
  <c r="B69" i="22"/>
  <c r="B68" i="22"/>
  <c r="B67" i="22"/>
  <c r="B66" i="22"/>
  <c r="B65" i="22"/>
  <c r="B64" i="22"/>
  <c r="B63" i="22"/>
  <c r="B62" i="22"/>
  <c r="B61" i="22"/>
  <c r="B60" i="22"/>
  <c r="C55" i="22"/>
  <c r="D55" i="22"/>
  <c r="E55" i="22"/>
  <c r="B55" i="22"/>
  <c r="H30" i="22"/>
  <c r="I30" i="22"/>
  <c r="C42" i="20"/>
  <c r="F55" i="22"/>
  <c r="G55" i="22"/>
  <c r="H55" i="22"/>
  <c r="I55" i="22"/>
  <c r="J55" i="22"/>
  <c r="K55" i="22"/>
  <c r="L55" i="22"/>
  <c r="M55" i="22"/>
  <c r="D30" i="22"/>
  <c r="A30" i="22"/>
  <c r="C34" i="22"/>
  <c r="C33" i="22"/>
  <c r="C39" i="22"/>
  <c r="D39" i="22"/>
  <c r="E39" i="22"/>
  <c r="F39" i="22"/>
  <c r="G39" i="22"/>
  <c r="H39" i="22"/>
  <c r="I39" i="22"/>
  <c r="J39" i="22"/>
  <c r="K39" i="22"/>
  <c r="L39" i="22"/>
  <c r="M39" i="22"/>
  <c r="B39" i="22"/>
  <c r="C37" i="22"/>
  <c r="D37" i="22"/>
  <c r="E37" i="22"/>
  <c r="F37" i="22"/>
  <c r="G37" i="22"/>
  <c r="H37" i="22"/>
  <c r="I37" i="22"/>
  <c r="J37" i="22"/>
  <c r="K37" i="22"/>
  <c r="L37" i="22"/>
  <c r="M37" i="22"/>
  <c r="B37" i="22"/>
  <c r="B33" i="22"/>
  <c r="B34" i="22"/>
  <c r="C27" i="20"/>
  <c r="C24" i="20"/>
  <c r="M121" i="22"/>
  <c r="M51" i="22"/>
  <c r="L121" i="22"/>
  <c r="L51" i="22"/>
  <c r="K121" i="22"/>
  <c r="K51" i="22"/>
  <c r="J121" i="22"/>
  <c r="J51" i="22"/>
  <c r="I121" i="22"/>
  <c r="I51" i="22"/>
  <c r="H121" i="22"/>
  <c r="H51" i="22"/>
  <c r="G121" i="22"/>
  <c r="G51" i="22"/>
  <c r="F121" i="22"/>
  <c r="F51" i="22"/>
  <c r="E121" i="22"/>
  <c r="E51" i="22"/>
  <c r="D121" i="22"/>
  <c r="D51" i="22"/>
  <c r="C121" i="22"/>
  <c r="C51" i="22"/>
  <c r="B121" i="22"/>
  <c r="B51" i="22"/>
  <c r="M113" i="22"/>
  <c r="M49" i="22"/>
  <c r="L113" i="22"/>
  <c r="L49" i="22"/>
  <c r="K113" i="22"/>
  <c r="K49" i="22"/>
  <c r="J113" i="22"/>
  <c r="J49" i="22"/>
  <c r="I113" i="22"/>
  <c r="I49" i="22"/>
  <c r="H113" i="22"/>
  <c r="H49" i="22"/>
  <c r="G113" i="22"/>
  <c r="G49" i="22"/>
  <c r="F113" i="22"/>
  <c r="F49" i="22"/>
  <c r="E113" i="22"/>
  <c r="E49" i="22"/>
  <c r="D113" i="22"/>
  <c r="D49" i="22"/>
  <c r="C113" i="22"/>
  <c r="C49" i="22"/>
  <c r="B113" i="22"/>
  <c r="B49" i="22"/>
  <c r="M101" i="22"/>
  <c r="L101" i="22"/>
  <c r="K101" i="22"/>
  <c r="J101" i="22"/>
  <c r="I101" i="22"/>
  <c r="H101" i="22"/>
  <c r="G101" i="22"/>
  <c r="F101" i="22"/>
  <c r="E101" i="22"/>
  <c r="D101" i="22"/>
  <c r="C101" i="22"/>
  <c r="B101" i="22"/>
  <c r="M92" i="22"/>
  <c r="M103" i="22"/>
  <c r="M44" i="22"/>
  <c r="M54" i="22"/>
  <c r="L92" i="22"/>
  <c r="L103" i="22"/>
  <c r="L44" i="22"/>
  <c r="L54" i="22"/>
  <c r="K92" i="22"/>
  <c r="K103" i="22"/>
  <c r="K44" i="22"/>
  <c r="K54" i="22"/>
  <c r="J92" i="22"/>
  <c r="J103" i="22"/>
  <c r="J44" i="22"/>
  <c r="J54" i="22"/>
  <c r="I92" i="22"/>
  <c r="I103" i="22"/>
  <c r="I44" i="22"/>
  <c r="I54" i="22"/>
  <c r="H92" i="22"/>
  <c r="H103" i="22"/>
  <c r="H44" i="22"/>
  <c r="H54" i="22"/>
  <c r="G92" i="22"/>
  <c r="G103" i="22"/>
  <c r="G44" i="22"/>
  <c r="G54" i="22"/>
  <c r="F92" i="22"/>
  <c r="E92" i="22"/>
  <c r="E103" i="22"/>
  <c r="E44" i="22"/>
  <c r="E54" i="22"/>
  <c r="B92" i="22"/>
  <c r="B103" i="22"/>
  <c r="B44" i="22"/>
  <c r="B54" i="22"/>
  <c r="F30" i="22"/>
  <c r="C36" i="20"/>
  <c r="D92" i="22"/>
  <c r="D103" i="22"/>
  <c r="D44" i="22"/>
  <c r="D54" i="22"/>
  <c r="C92" i="22"/>
  <c r="C103" i="22"/>
  <c r="C44" i="22"/>
  <c r="C54" i="22"/>
  <c r="M81" i="22"/>
  <c r="L81" i="22"/>
  <c r="K81" i="22"/>
  <c r="J81" i="22"/>
  <c r="I81" i="22"/>
  <c r="I41" i="22"/>
  <c r="H81" i="22"/>
  <c r="G81" i="22"/>
  <c r="F81" i="22"/>
  <c r="F41" i="22"/>
  <c r="E81" i="22"/>
  <c r="D81" i="22"/>
  <c r="C81" i="22"/>
  <c r="B81" i="22"/>
  <c r="B41" i="22"/>
  <c r="G30" i="22"/>
  <c r="C39" i="20"/>
  <c r="E30" i="22"/>
  <c r="C31" i="20"/>
  <c r="M105" i="22"/>
  <c r="M109" i="22"/>
  <c r="M41" i="22"/>
  <c r="C105" i="22"/>
  <c r="C109" i="22"/>
  <c r="C41" i="22"/>
  <c r="G105" i="22"/>
  <c r="G109" i="22"/>
  <c r="G41" i="22"/>
  <c r="K105" i="22"/>
  <c r="K109" i="22"/>
  <c r="K41" i="22"/>
  <c r="E105" i="22"/>
  <c r="E109" i="22"/>
  <c r="E41" i="22"/>
  <c r="B30" i="22"/>
  <c r="C30" i="22"/>
  <c r="J105" i="22"/>
  <c r="J109" i="22"/>
  <c r="J41" i="22"/>
  <c r="D105" i="22"/>
  <c r="D109" i="22"/>
  <c r="D41" i="22"/>
  <c r="H105" i="22"/>
  <c r="H109" i="22"/>
  <c r="H41" i="22"/>
  <c r="L105" i="22"/>
  <c r="L109" i="22"/>
  <c r="L41" i="22"/>
  <c r="B105" i="22"/>
  <c r="B109" i="22"/>
  <c r="I105" i="22"/>
  <c r="I109" i="22"/>
  <c r="F103" i="22"/>
  <c r="C21" i="22"/>
  <c r="E5" i="20"/>
  <c r="D21" i="22"/>
  <c r="I8" i="20"/>
  <c r="E21" i="22"/>
  <c r="C8" i="20"/>
  <c r="F21" i="22"/>
  <c r="E8" i="20"/>
  <c r="G21" i="22"/>
  <c r="B24" i="22"/>
  <c r="H21" i="22"/>
  <c r="B25" i="22"/>
  <c r="I21" i="22"/>
  <c r="G8" i="20"/>
  <c r="B21" i="22"/>
  <c r="C5" i="20"/>
  <c r="A21" i="22"/>
  <c r="C25" i="20"/>
  <c r="I115" i="22"/>
  <c r="I123" i="22"/>
  <c r="I57" i="22"/>
  <c r="I47" i="22"/>
  <c r="L115" i="22"/>
  <c r="L123" i="22"/>
  <c r="L57" i="22"/>
  <c r="L47" i="22"/>
  <c r="D115" i="22"/>
  <c r="D123" i="22"/>
  <c r="D57" i="22"/>
  <c r="D47" i="22"/>
  <c r="E115" i="22"/>
  <c r="E123" i="22"/>
  <c r="E57" i="22"/>
  <c r="E47" i="22"/>
  <c r="G115" i="22"/>
  <c r="G123" i="22"/>
  <c r="G57" i="22"/>
  <c r="G47" i="22"/>
  <c r="M115" i="22"/>
  <c r="M123" i="22"/>
  <c r="M57" i="22"/>
  <c r="M47" i="22"/>
  <c r="B115" i="22"/>
  <c r="B123" i="22"/>
  <c r="B57" i="22"/>
  <c r="B47" i="22"/>
  <c r="H115" i="22"/>
  <c r="H123" i="22"/>
  <c r="H57" i="22"/>
  <c r="H47" i="22"/>
  <c r="J115" i="22"/>
  <c r="J123" i="22"/>
  <c r="J57" i="22"/>
  <c r="J47" i="22"/>
  <c r="K115" i="22"/>
  <c r="K123" i="22"/>
  <c r="K57" i="22"/>
  <c r="K47" i="22"/>
  <c r="C115" i="22"/>
  <c r="C123" i="22"/>
  <c r="C57" i="22"/>
  <c r="C47" i="22"/>
  <c r="F105" i="22"/>
  <c r="F109" i="22"/>
  <c r="F44" i="22"/>
  <c r="F54" i="22"/>
  <c r="G5" i="20"/>
  <c r="I5" i="20"/>
  <c r="C25" i="22"/>
  <c r="C24" i="22"/>
  <c r="C28" i="20"/>
  <c r="F115" i="22"/>
  <c r="F123" i="22"/>
  <c r="F57" i="22"/>
  <c r="F47" i="22"/>
</calcChain>
</file>

<file path=xl/sharedStrings.xml><?xml version="1.0" encoding="utf-8"?>
<sst xmlns="http://schemas.openxmlformats.org/spreadsheetml/2006/main" count="182" uniqueCount="113">
  <si>
    <t>Description</t>
  </si>
  <si>
    <t>Actual</t>
  </si>
  <si>
    <t>Number of Units</t>
  </si>
  <si>
    <t>Vacant Units</t>
  </si>
  <si>
    <t>Net Potential Rent</t>
  </si>
  <si>
    <t>INCOME</t>
  </si>
  <si>
    <t>Rental Income</t>
  </si>
  <si>
    <t>Other Income</t>
  </si>
  <si>
    <t>Total Income</t>
  </si>
  <si>
    <t>EXPENSES</t>
  </si>
  <si>
    <t>Administrative</t>
  </si>
  <si>
    <t>Payroll</t>
  </si>
  <si>
    <t>Marketing &amp; Retention</t>
  </si>
  <si>
    <t>Utilities</t>
  </si>
  <si>
    <t>Repairs &amp; Maintenance</t>
  </si>
  <si>
    <t>Grounds</t>
  </si>
  <si>
    <t>Real Property Taxes</t>
  </si>
  <si>
    <t>Total Expenses</t>
  </si>
  <si>
    <t>DEBT SERVICE</t>
  </si>
  <si>
    <t>CAPITAL ACTIVITY</t>
  </si>
  <si>
    <t>Major Repairs</t>
  </si>
  <si>
    <t>Occupancy</t>
  </si>
  <si>
    <t>TOTAL INCOME</t>
  </si>
  <si>
    <t>Other Operating</t>
  </si>
  <si>
    <t>Licenses &amp; Permits</t>
  </si>
  <si>
    <t>Other Insurance</t>
  </si>
  <si>
    <t>Property Management Fee</t>
  </si>
  <si>
    <t>NET OPERATING INCOME</t>
  </si>
  <si>
    <t>Replacement Reserves</t>
  </si>
  <si>
    <t># of Units</t>
  </si>
  <si>
    <t>Make Ready Units</t>
  </si>
  <si>
    <t>JAN'17</t>
  </si>
  <si>
    <t>FEB'17</t>
  </si>
  <si>
    <t>MAR'17</t>
  </si>
  <si>
    <t>APR'17</t>
  </si>
  <si>
    <t>MAY'17</t>
  </si>
  <si>
    <t>JUL'17</t>
  </si>
  <si>
    <t>AUG'17</t>
  </si>
  <si>
    <t>OCT'17</t>
  </si>
  <si>
    <t>NOV'17</t>
  </si>
  <si>
    <t>DEC'17</t>
  </si>
  <si>
    <t>Physical</t>
  </si>
  <si>
    <t>Economical</t>
  </si>
  <si>
    <t>Budget</t>
  </si>
  <si>
    <t>Income</t>
  </si>
  <si>
    <t>Actual cost per Unit</t>
  </si>
  <si>
    <t>Budeted Cost per Unit</t>
  </si>
  <si>
    <t>ABC Property</t>
  </si>
  <si>
    <t>ABC Properties</t>
  </si>
  <si>
    <t>Vacant Costs</t>
  </si>
  <si>
    <t>Make Ready</t>
  </si>
  <si>
    <t>JUN'17</t>
  </si>
  <si>
    <t>SEPT'17</t>
  </si>
  <si>
    <t># of Vacant Units</t>
  </si>
  <si>
    <t>Vacant leased</t>
  </si>
  <si>
    <t>Occupied on Notice</t>
  </si>
  <si>
    <t>Pending Move-ins</t>
  </si>
  <si>
    <t>Economic Occupancy</t>
  </si>
  <si>
    <t>Physical Occupancy</t>
  </si>
  <si>
    <t>Vacancy</t>
  </si>
  <si>
    <t>Admin Down</t>
  </si>
  <si>
    <t>Operation Summary</t>
  </si>
  <si>
    <t>Financial Summary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</si>
  <si>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</si>
  <si>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</si>
  <si>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</si>
  <si>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</si>
  <si>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</si>
  <si>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</si>
  <si>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</si>
  <si>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</si>
  <si>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</si>
  <si>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</si>
  <si>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</si>
  <si>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</si>
  <si>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VARIABLE EXPENSES</t>
  </si>
  <si>
    <t>TOTAL VARIABLE EXPENSES</t>
  </si>
  <si>
    <t>FIXED EXPENSES</t>
  </si>
  <si>
    <t>Casualty Multi Peril In</t>
  </si>
  <si>
    <t>TOTAL FIXED EXPENSES</t>
  </si>
  <si>
    <t>TOTAL EXPENSES</t>
  </si>
  <si>
    <t>OPERATING INCOME</t>
  </si>
  <si>
    <t>Interest &amp; Fees</t>
  </si>
  <si>
    <t>TOTAL DEBT SERVICE</t>
  </si>
  <si>
    <t>NET OPERATING CASH FLOW</t>
  </si>
  <si>
    <t>Major Replacements</t>
  </si>
  <si>
    <t>Repl. Reserve Reimburse</t>
  </si>
  <si>
    <t>TOTAL CAPITAL</t>
  </si>
  <si>
    <t>NET CASH FLOW</t>
  </si>
  <si>
    <t>ASSETS</t>
  </si>
  <si>
    <t>Cash - Operating</t>
  </si>
  <si>
    <t>Security Deposits</t>
  </si>
  <si>
    <t>Security Deposit Liabili</t>
  </si>
  <si>
    <t>Due To - Central Checkin</t>
  </si>
  <si>
    <t>Accounts Payable</t>
  </si>
  <si>
    <t>Economic</t>
  </si>
  <si>
    <t>Budget per unit</t>
  </si>
  <si>
    <t>Actual per unit</t>
  </si>
  <si>
    <t>TOTAL INCOME - Budget</t>
  </si>
  <si>
    <t>TOTAL EXPENSES - Budget</t>
  </si>
  <si>
    <t>Total budget</t>
  </si>
  <si>
    <t>Other Income - Budget</t>
  </si>
  <si>
    <t>Rental Income - Budget</t>
  </si>
  <si>
    <t>EXPENSES - Budget</t>
  </si>
  <si>
    <t>TOTAL DEBT SERVICE - Budget</t>
  </si>
  <si>
    <t>TOTAL CAPITAL - Budget</t>
  </si>
  <si>
    <t>Amount</t>
  </si>
  <si>
    <t>Vacant Cost (in $)</t>
  </si>
  <si>
    <t>Physical Occupancy (%)</t>
  </si>
  <si>
    <t>Economic Occupancy (%)</t>
  </si>
  <si>
    <t>Move Outs</t>
  </si>
  <si>
    <t>INCOME CHART</t>
  </si>
  <si>
    <t>RENTAL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</si>
</sst>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  <numFmt numFmtId="166" formatCode="0.0%"/>
    <numFmt numFmtId="167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9"/>
      <color theme="1"/>
      <name val="Times New Roman"/>
      <family val="1"/>
    </font>
    <font>
      <sz val="15"/>
      <color theme="1"/>
      <name val="Calibri"/>
      <family val="2"/>
      <scheme val="minor"/>
    </font>
    <font>
      <b/>
      <sz val="15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 vertical="center"/>
    </xf>
    <xf numFmtId="44" fontId="3" fillId="0" borderId="0" xfId="2" applyFont="1"/>
    <xf numFmtId="0" fontId="6" fillId="0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9" fontId="8" fillId="0" borderId="0" xfId="4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9" fontId="8" fillId="4" borderId="0" xfId="4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6" fontId="8" fillId="0" borderId="0" xfId="4" applyNumberFormat="1" applyFont="1" applyFill="1" applyAlignment="1">
      <alignment horizontal="center" vertical="center"/>
    </xf>
    <xf numFmtId="6" fontId="8" fillId="0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0" borderId="0" xfId="0" applyFont="1" applyFill="1"/>
    <xf numFmtId="0" fontId="7" fillId="4" borderId="0" xfId="0" applyFont="1" applyFill="1"/>
    <xf numFmtId="0" fontId="0" fillId="4" borderId="0" xfId="0" applyFill="1"/>
    <xf numFmtId="1" fontId="8" fillId="4" borderId="0" xfId="0" applyNumberFormat="1" applyFont="1" applyFill="1" applyAlignment="1">
      <alignment horizontal="center" vertical="center"/>
    </xf>
    <xf numFmtId="10" fontId="8" fillId="4" borderId="0" xfId="4" applyNumberFormat="1" applyFont="1" applyFill="1" applyAlignment="1">
      <alignment horizontal="center" vertical="center"/>
    </xf>
    <xf numFmtId="0" fontId="9" fillId="4" borderId="0" xfId="0" applyFont="1" applyFill="1"/>
    <xf numFmtId="0" fontId="3" fillId="4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horizontal="left" vertical="top"/>
      <protection locked="0"/>
    </xf>
    <xf numFmtId="0" fontId="12" fillId="0" borderId="0" xfId="0" applyNumberFormat="1" applyFont="1" applyAlignment="1" applyProtection="1">
      <alignment horizontal="left" vertical="center"/>
      <protection locked="0"/>
    </xf>
    <xf numFmtId="0" fontId="13" fillId="0" borderId="0" xfId="0" applyNumberFormat="1" applyFont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  <protection locked="0"/>
    </xf>
    <xf numFmtId="2" fontId="11" fillId="0" borderId="0" xfId="0" applyNumberFormat="1" applyFont="1" applyAlignment="1" applyProtection="1">
      <alignment horizontal="center" vertical="center"/>
      <protection locked="0"/>
    </xf>
    <xf numFmtId="165" fontId="3" fillId="0" borderId="0" xfId="2" applyNumberFormat="1" applyFont="1"/>
    <xf numFmtId="165" fontId="3" fillId="0" borderId="2" xfId="2" applyNumberFormat="1" applyFont="1" applyBorder="1"/>
    <xf numFmtId="1" fontId="3" fillId="4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Protection="1"/>
    <xf numFmtId="166" fontId="8" fillId="0" borderId="0" xfId="4" applyNumberFormat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167" fontId="3" fillId="4" borderId="1" xfId="1" applyNumberFormat="1" applyFont="1" applyFill="1" applyBorder="1" applyAlignment="1">
      <alignment horizontal="center" vertic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Expenses Actual vs Budget</a:t>
            </a:r>
          </a:p>
        </c:rich>
      </c:tx>
      <c:layout>
        <c:manualLayout>
          <c:xMode val="edge"/>
          <c:yMode val="edge"/>
          <c:x val="0.10578581621404499"/>
          <c:y val="6.9444444444444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'ABC Properties'!$B$59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'ABC Properties'!$A$60:$A$71</c15:sqref>
                  </c15:fullRef>
                </c:ext>
              </c:extLst>
              <c:f>('ABC Properties'!$A$60:$A$67,'ABC Properties'!$A$69,'ABC Properties'!$A$71)</c:f>
              <c:strCache>
                <c:ptCount val="10"/>
                <c:pt idx="0">
                  <c:v>Administrative</c:v>
                </c:pt>
                <c:pt idx="1">
                  <c:v>Payroll</c:v>
                </c:pt>
                <c:pt idx="2">
                  <c:v>Marketing &amp; Retention</c:v>
                </c:pt>
                <c:pt idx="3">
                  <c:v>Repairs &amp; Maintenance</c:v>
                </c:pt>
                <c:pt idx="4">
                  <c:v>Grounds</c:v>
                </c:pt>
                <c:pt idx="5">
                  <c:v>Other Operating</c:v>
                </c:pt>
                <c:pt idx="6">
                  <c:v>Utilities</c:v>
                </c:pt>
                <c:pt idx="7">
                  <c:v>Real Property Taxes</c:v>
                </c:pt>
                <c:pt idx="8">
                  <c:v>Casualty Multi Peril In</c:v>
                </c:pt>
                <c:pt idx="9">
                  <c:v>Property Management Fee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'ABC Properties'!$B$60:$B$71</c15:sqref>
                  </c15:fullRef>
                </c:ext>
              </c:extLst>
              <c:f>('ABC Properties'!$B$60:$B$67,'ABC Properties'!$B$69,'ABC Properties'!$B$71)</c:f>
              <c:numCache>
                <c:formatCode>General</c:formatCode>
                <c:ptCount val="10"/>
                <c:pt idx="0">
                  <c:v>2948</c:v>
                </c:pt>
                <c:pt idx="1">
                  <c:v>29376</c:v>
                </c:pt>
                <c:pt idx="2">
                  <c:v>6417</c:v>
                </c:pt>
                <c:pt idx="3">
                  <c:v>4495</c:v>
                </c:pt>
                <c:pt idx="4">
                  <c:v>2566</c:v>
                </c:pt>
                <c:pt idx="5">
                  <c:v>867</c:v>
                </c:pt>
                <c:pt idx="6">
                  <c:v>8667</c:v>
                </c:pt>
                <c:pt idx="7">
                  <c:v>21722</c:v>
                </c:pt>
                <c:pt idx="8">
                  <c:v>4005</c:v>
                </c:pt>
                <c:pt idx="9">
                  <c:v>15466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7-4C36-BCCC-5B8265549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270880"/>
        <c:axId val="553660352"/>
      </c:barChart>
      <c:catAx>
        <c:axId val="55427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3660352"/>
        <c:crosses val="autoZero"/>
        <c:auto val="1"/>
        <c:lblAlgn val="ctr"/>
        <c:lblOffset val="0"/>
        <c:noMultiLvlLbl val="0"/>
      </c:catAx>
      <c:valAx>
        <c:axId val="5536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6">
                  <a:alpha val="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27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810117834271202"/>
          <c:y val="8.8541119860017406E-2"/>
          <c:w val="0.13467364256610201"/>
          <c:h val="7.4052651001563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Occupancy</a:t>
            </a:r>
            <a:r>
              <a:rPr lang="en-US" baseline="0"/>
              <a:t> Physical vs. Economic</a:t>
            </a:r>
            <a:endParaRPr lang="en-US"/>
          </a:p>
        </c:rich>
      </c:tx>
      <c:layout>
        <c:manualLayout>
          <c:xMode val="edge"/>
          <c:yMode val="edge"/>
          <c:x val="1.8834642650374801E-2"/>
          <c:y val="0.14417302579448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3"/>
          <c:order val="0"/>
          <c:tx>
            <c:strRef>
              <c:f>'ABC Properties'!$B$23</c:f>
              <c:strCache>
                <c:ptCount val="1"/>
                <c:pt idx="0">
                  <c:v>Physical Occupancy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'ABC Properties'!$A$24:$A$25</c:f>
              <c:strCache>
                <c:ptCount val="2"/>
                <c:pt idx="0">
                  <c:v>Physical</c:v>
                </c:pt>
                <c:pt idx="1">
                  <c:v>Economical</c:v>
                </c:pt>
              </c:strCache>
            </c:strRef>
          </c:cat>
          <c:val>
            <c:numRef>
              <c:f>'ABC Properties'!$B$24:$B$25</c:f>
              <c:numCache>
                <c:formatCode>0.0000%</c:formatCode>
                <c:ptCount val="2"/>
                <c:pt idx="0">
                  <c:v>0.94879999999999998</c:v>
                </c:pt>
                <c:pt idx="1">
                  <c:v>0.94650000000000001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5-A5FB-4596-B67E-E5379BE1D25E}"/>
            </c:ext>
          </c:extLst>
        </c:ser>
        <c:ser>
          <c:idx val="0"/>
          <c:order val="1"/>
          <c:tx>
            <c:strRef>
              <c:f>'ABC Properties'!$C$23</c:f>
              <c:strCache>
                <c:ptCount val="1"/>
                <c:pt idx="0">
                  <c:v>Vacancy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'ABC Properties'!$A$24:$A$25</c:f>
              <c:strCache>
                <c:ptCount val="2"/>
                <c:pt idx="0">
                  <c:v>Physical</c:v>
                </c:pt>
                <c:pt idx="1">
                  <c:v>Economical</c:v>
                </c:pt>
              </c:strCache>
            </c:strRef>
          </c:cat>
          <c:val>
            <c:numRef>
              <c:f>'ABC Properties'!$C$24:$C$25</c:f>
              <c:numCache>
                <c:formatCode>0.00%</c:formatCode>
                <c:ptCount val="2"/>
                <c:pt idx="0">
                  <c:v>5.1200000000000023E-2</c:v>
                </c:pt>
                <c:pt idx="1">
                  <c:v>5.3499999999999992E-2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4432-41AB-9022-3D785CA0BCD0}"/>
            </c:ext>
          </c:extLst>
        </c:ser>
        <c:ser>
          <c:idx val="1"/>
          <c:order val="2"/>
          <c:tx>
            <c:strRef>
              <c:f>'ABC Properties'!$D$23</c:f>
              <c:strCache>
                <c:ptCount val="1"/>
                <c:pt idx="0">
                  <c:v>Admin Down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'ABC Properties'!$A$24:$A$25</c:f>
              <c:strCache>
                <c:ptCount val="2"/>
                <c:pt idx="0">
                  <c:v>Physical</c:v>
                </c:pt>
                <c:pt idx="1">
                  <c:v>Economical</c:v>
                </c:pt>
              </c:strCache>
            </c:strRef>
          </c:cat>
          <c:val>
            <c:numRef>
              <c:f>'ABC Properties'!$D$24:$D$25</c:f>
              <c:numCache>
                <c:formatCode>0.00%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4432-41AB-9022-3D785CA0B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507904"/>
        <c:axId val="818215872"/>
        <c:extLst/>
      </c:barChart>
      <c:catAx>
        <c:axId val="52550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215872"/>
        <c:crosses val="autoZero"/>
        <c:auto val="1"/>
        <c:lblAlgn val="ctr"/>
        <c:lblOffset val="100"/>
        <c:noMultiLvlLbl val="0"/>
      </c:catAx>
      <c:valAx>
        <c:axId val="81821587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50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59291407668501"/>
          <c:y val="0.86878503507855098"/>
          <c:w val="0.56921222716626296"/>
          <c:h val="9.6798102646259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 Actual</a:t>
            </a:r>
            <a:r>
              <a:rPr lang="en-US" baseline="0"/>
              <a:t> Vs Budget</a:t>
            </a:r>
            <a:endParaRPr lang="en-US"/>
          </a:p>
        </c:rich>
      </c:tx>
      <c:layout>
        <c:manualLayout>
          <c:xMode val="edge"/>
          <c:yMode val="edge"/>
          <c:x val="0.126698021807677"/>
          <c:y val="0.105461393596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'ABC Properties'!$B$32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'ABC Properties'!$A$33:$A$34</c:f>
              <c:strCache>
                <c:ptCount val="2"/>
                <c:pt idx="0">
                  <c:v>Rental Income</c:v>
                </c:pt>
                <c:pt idx="1">
                  <c:v>Other Income</c:v>
                </c:pt>
              </c:strCache>
            </c:strRef>
          </c:cat>
          <c:val>
            <c:numRef>
              <c:f>'ABC Properties'!$B$33:$B$34</c:f>
              <c:numCache>
                <c:formatCode>"$"#,##0</c:formatCode>
                <c:ptCount val="2"/>
                <c:pt idx="0">
                  <c:v>283928</c:v>
                </c:pt>
                <c:pt idx="1">
                  <c:v>37869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E-4841-AF70-E28A5D5F84AF}"/>
            </c:ext>
          </c:extLst>
        </c:ser>
        <c:ser>
          <c:idx val="1"/>
          <c:order val="1"/>
          <c:tx>
            <c:strRef>
              <c:f>'ABC Properties'!$C$32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565969309078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E5-4B7B-8248-514CF872FE55}"/>
                </c:ext>
              </c:extLst>
            </c:dLbl>
            <c:dLbl>
              <c:idx val="1"/>
              <c:layout>
                <c:manualLayout>
                  <c:x val="-2.56689382731014E-17"/>
                  <c:y val="-2.8527754472624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E5-4B7B-8248-514CF872FE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'ABC Properties'!$A$33:$A$34</c:f>
              <c:strCache>
                <c:ptCount val="2"/>
                <c:pt idx="0">
                  <c:v>Rental Income</c:v>
                </c:pt>
                <c:pt idx="1">
                  <c:v>Other Income</c:v>
                </c:pt>
              </c:strCache>
            </c:strRef>
          </c:cat>
          <c:val>
            <c:numRef>
              <c:f>'ABC Properties'!$C$33:$C$34</c:f>
              <c:numCache>
                <c:formatCode>"$"#,##0</c:formatCode>
                <c:ptCount val="2"/>
                <c:pt idx="0">
                  <c:v>271454</c:v>
                </c:pt>
                <c:pt idx="1">
                  <c:v>31868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E-4841-AF70-E28A5D5F8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3127952"/>
        <c:axId val="819541504"/>
      </c:barChart>
      <c:catAx>
        <c:axId val="49312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41504"/>
        <c:crosses val="autoZero"/>
        <c:auto val="1"/>
        <c:lblAlgn val="ctr"/>
        <c:lblOffset val="100"/>
        <c:noMultiLvlLbl val="0"/>
      </c:catAx>
      <c:valAx>
        <c:axId val="819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27952"/>
        <c:crosses val="autoZero"/>
        <c:crossBetween val="between"/>
        <c:majorUnit val="50000"/>
        <c:min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101382796949105"/>
          <c:y val="0.11958479766300401"/>
          <c:w val="0.13501625652957799"/>
          <c:h val="0.131303440011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Economic Occupancy Trend</a:t>
            </a:r>
            <a:endParaRPr lang="en-US"/>
          </a:p>
        </c:rich>
      </c:tx>
      <c:layout>
        <c:manualLayout>
          <c:xMode val="edge"/>
          <c:yMode val="edge"/>
          <c:x val="1.8834642650374801E-2"/>
          <c:y val="0.144173025794483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'ABC Properties'!$H$5</c:f>
              <c:strCache>
                <c:ptCount val="1"/>
                <c:pt idx="0">
                  <c:v>Economic Occupancy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'ABC Properties'!$A$6:$A$17</c:f>
              <c:strCache>
                <c:ptCount val="12"/>
                <c:pt idx="0">
                  <c:v>JAN'17</c:v>
                </c:pt>
                <c:pt idx="1">
                  <c:v>FEB'17</c:v>
                </c:pt>
                <c:pt idx="2">
                  <c:v>MAR'17</c:v>
                </c:pt>
                <c:pt idx="3">
                  <c:v>APR'17</c:v>
                </c:pt>
                <c:pt idx="4">
                  <c:v>MAY'17</c:v>
                </c:pt>
                <c:pt idx="5">
                  <c:v>JUN'17</c:v>
                </c:pt>
                <c:pt idx="6">
                  <c:v>JUL'17</c:v>
                </c:pt>
                <c:pt idx="7">
                  <c:v>AUG'17</c:v>
                </c:pt>
                <c:pt idx="8">
                  <c:v>SEPT'17</c:v>
                </c:pt>
                <c:pt idx="9">
                  <c:v>OCT'17</c:v>
                </c:pt>
                <c:pt idx="10">
                  <c:v>NOV'17</c:v>
                </c:pt>
                <c:pt idx="11">
                  <c:v>DEC'17</c:v>
                </c:pt>
              </c:strCache>
            </c:strRef>
          </c:cat>
          <c:val>
            <c:numRef>
              <c:f>'ABC Properties'!$H$6:$H$17</c:f>
              <c:numCache>
                <c:formatCode>0.00%</c:formatCode>
                <c:ptCount val="12"/>
                <c:pt idx="0">
                  <c:v>0.96650000000000003</c:v>
                </c:pt>
                <c:pt idx="1">
                  <c:v>0.9657</c:v>
                </c:pt>
                <c:pt idx="2">
                  <c:v>0.97289999999999999</c:v>
                </c:pt>
                <c:pt idx="3">
                  <c:v>0.95779999999999998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E7-4D8A-87F0-CB083AEFB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908816"/>
        <c:axId val="493055520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'ABC Properties'!$B$5</c15:sqref>
                        </c15:formulaRef>
                      </c:ext>
                    </c:extLst>
                    <c:strCache>
                      <c:ptCount val="1"/>
                      <c:pt idx="0">
                        <c:v>Number of Units</c:v>
                      </c:pt>
                    </c:strCache>
                  </c:strRef>
                </c:tx>
                <c:spPr>
                  <a:solidFill>
                    <a:srgbClr val="92D05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'ABC Properties'!$A$6:$A$17</c15:sqref>
                        </c15:formulaRef>
                      </c:ext>
                    </c:extLst>
                    <c:strCache>
                      <c:ptCount val="12"/>
                      <c:pt idx="0">
                        <c:v>JAN'17</c:v>
                      </c:pt>
                      <c:pt idx="1">
                        <c:v>FEB'17</c:v>
                      </c:pt>
                      <c:pt idx="2">
                        <c:v>MAR'17</c:v>
                      </c:pt>
                      <c:pt idx="3">
                        <c:v>APR'17</c:v>
                      </c:pt>
                      <c:pt idx="4">
                        <c:v>MAY'17</c:v>
                      </c:pt>
                      <c:pt idx="5">
                        <c:v>JUN'17</c:v>
                      </c:pt>
                      <c:pt idx="6">
                        <c:v>JUL'17</c:v>
                      </c:pt>
                      <c:pt idx="7">
                        <c:v>AUG'17</c:v>
                      </c:pt>
                      <c:pt idx="8">
                        <c:v>SEPT'17</c:v>
                      </c:pt>
                      <c:pt idx="9">
                        <c:v>OCT'17</c:v>
                      </c:pt>
                      <c:pt idx="10">
                        <c:v>NOV'17</c:v>
                      </c:pt>
                      <c:pt idx="11">
                        <c:v>DEC'17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'ABC Properties'!$B$6:$B$17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217</c:v>
                      </c:pt>
                      <c:pt idx="1">
                        <c:v>217</c:v>
                      </c:pt>
                      <c:pt idx="2">
                        <c:v>220</c:v>
                      </c:pt>
                      <c:pt idx="3">
                        <c:v>215</c:v>
                      </c:pt>
                      <c:pt idx="4">
                        <c:v>218</c:v>
                      </c:pt>
                      <c:pt idx="5">
                        <c:v>221</c:v>
                      </c:pt>
                      <c:pt idx="6">
                        <c:v>217</c:v>
                      </c:pt>
                      <c:pt idx="7">
                        <c:v>217</c:v>
                      </c:pt>
                      <c:pt idx="8">
                        <c:v>217</c:v>
                      </c:pt>
                      <c:pt idx="9">
                        <c:v>217</c:v>
                      </c:pt>
                      <c:pt idx="10">
                        <c:v>217</c:v>
                      </c:pt>
                      <c:pt idx="11">
                        <c:v>217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CE7-4D8A-87F0-CB083AEFBAB6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Properties'!$C$5</c15:sqref>
                        </c15:formulaRef>
                      </c:ext>
                    </c:extLst>
                    <c:strCache>
                      <c:ptCount val="1"/>
                      <c:pt idx="0">
                        <c:v>Vacant Units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Properties'!$A$6:$A$17</c15:sqref>
                        </c15:formulaRef>
                      </c:ext>
                    </c:extLst>
                    <c:strCache>
                      <c:ptCount val="12"/>
                      <c:pt idx="0">
                        <c:v>JAN'17</c:v>
                      </c:pt>
                      <c:pt idx="1">
                        <c:v>FEB'17</c:v>
                      </c:pt>
                      <c:pt idx="2">
                        <c:v>MAR'17</c:v>
                      </c:pt>
                      <c:pt idx="3">
                        <c:v>APR'17</c:v>
                      </c:pt>
                      <c:pt idx="4">
                        <c:v>MAY'17</c:v>
                      </c:pt>
                      <c:pt idx="5">
                        <c:v>JUN'17</c:v>
                      </c:pt>
                      <c:pt idx="6">
                        <c:v>JUL'17</c:v>
                      </c:pt>
                      <c:pt idx="7">
                        <c:v>AUG'17</c:v>
                      </c:pt>
                      <c:pt idx="8">
                        <c:v>SEPT'17</c:v>
                      </c:pt>
                      <c:pt idx="9">
                        <c:v>OCT'17</c:v>
                      </c:pt>
                      <c:pt idx="10">
                        <c:v>NOV'17</c:v>
                      </c:pt>
                      <c:pt idx="11">
                        <c:v>DEC'17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Properties'!$C$6:$C$17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9</c:v>
                      </c:pt>
                      <c:pt idx="1">
                        <c:v>6</c:v>
                      </c:pt>
                      <c:pt idx="2">
                        <c:v>8</c:v>
                      </c:pt>
                      <c:pt idx="3">
                        <c:v>4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CE7-4D8A-87F0-CB083AEFBAB6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Properties'!$D$5</c15:sqref>
                        </c15:formulaRef>
                      </c:ext>
                    </c:extLst>
                    <c:strCache>
                      <c:ptCount val="1"/>
                      <c:pt idx="0">
                        <c:v>Make Ready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Properties'!$A$6:$A$17</c15:sqref>
                        </c15:formulaRef>
                      </c:ext>
                    </c:extLst>
                    <c:strCache>
                      <c:ptCount val="12"/>
                      <c:pt idx="0">
                        <c:v>JAN'17</c:v>
                      </c:pt>
                      <c:pt idx="1">
                        <c:v>FEB'17</c:v>
                      </c:pt>
                      <c:pt idx="2">
                        <c:v>MAR'17</c:v>
                      </c:pt>
                      <c:pt idx="3">
                        <c:v>APR'17</c:v>
                      </c:pt>
                      <c:pt idx="4">
                        <c:v>MAY'17</c:v>
                      </c:pt>
                      <c:pt idx="5">
                        <c:v>JUN'17</c:v>
                      </c:pt>
                      <c:pt idx="6">
                        <c:v>JUL'17</c:v>
                      </c:pt>
                      <c:pt idx="7">
                        <c:v>AUG'17</c:v>
                      </c:pt>
                      <c:pt idx="8">
                        <c:v>SEPT'17</c:v>
                      </c:pt>
                      <c:pt idx="9">
                        <c:v>OCT'17</c:v>
                      </c:pt>
                      <c:pt idx="10">
                        <c:v>NOV'17</c:v>
                      </c:pt>
                      <c:pt idx="11">
                        <c:v>DEC'17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Properties'!$D$6:$D$17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</c:v>
                      </c:pt>
                      <c:pt idx="1">
                        <c:v>1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CE7-4D8A-87F0-CB083AEFBAB6}"/>
                  </c:ext>
                </c:extLst>
              </c15:ser>
            </c15:filteredBarSeries>
            <c15:filteredBa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Properties'!$E$5</c15:sqref>
                        </c15:formulaRef>
                      </c:ext>
                    </c:extLst>
                    <c:strCache>
                      <c:ptCount val="1"/>
                      <c:pt idx="0">
                        <c:v>Vacant leased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Properties'!$A$6:$A$17</c15:sqref>
                        </c15:formulaRef>
                      </c:ext>
                    </c:extLst>
                    <c:strCache>
                      <c:ptCount val="12"/>
                      <c:pt idx="0">
                        <c:v>JAN'17</c:v>
                      </c:pt>
                      <c:pt idx="1">
                        <c:v>FEB'17</c:v>
                      </c:pt>
                      <c:pt idx="2">
                        <c:v>MAR'17</c:v>
                      </c:pt>
                      <c:pt idx="3">
                        <c:v>APR'17</c:v>
                      </c:pt>
                      <c:pt idx="4">
                        <c:v>MAY'17</c:v>
                      </c:pt>
                      <c:pt idx="5">
                        <c:v>JUN'17</c:v>
                      </c:pt>
                      <c:pt idx="6">
                        <c:v>JUL'17</c:v>
                      </c:pt>
                      <c:pt idx="7">
                        <c:v>AUG'17</c:v>
                      </c:pt>
                      <c:pt idx="8">
                        <c:v>SEPT'17</c:v>
                      </c:pt>
                      <c:pt idx="9">
                        <c:v>OCT'17</c:v>
                      </c:pt>
                      <c:pt idx="10">
                        <c:v>NOV'17</c:v>
                      </c:pt>
                      <c:pt idx="11">
                        <c:v>DEC'17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Properties'!$E$6:$E$17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7</c:v>
                      </c:pt>
                      <c:pt idx="1">
                        <c:v>4</c:v>
                      </c:pt>
                      <c:pt idx="2">
                        <c:v>6</c:v>
                      </c:pt>
                      <c:pt idx="3">
                        <c:v>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CE7-4D8A-87F0-CB083AEFBAB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Properties'!$F$5</c15:sqref>
                        </c15:formulaRef>
                      </c:ext>
                    </c:extLst>
                    <c:strCache>
                      <c:ptCount val="1"/>
                      <c:pt idx="0">
                        <c:v>Occupied on Notice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Properties'!$A$6:$A$17</c15:sqref>
                        </c15:formulaRef>
                      </c:ext>
                    </c:extLst>
                    <c:strCache>
                      <c:ptCount val="12"/>
                      <c:pt idx="0">
                        <c:v>JAN'17</c:v>
                      </c:pt>
                      <c:pt idx="1">
                        <c:v>FEB'17</c:v>
                      </c:pt>
                      <c:pt idx="2">
                        <c:v>MAR'17</c:v>
                      </c:pt>
                      <c:pt idx="3">
                        <c:v>APR'17</c:v>
                      </c:pt>
                      <c:pt idx="4">
                        <c:v>MAY'17</c:v>
                      </c:pt>
                      <c:pt idx="5">
                        <c:v>JUN'17</c:v>
                      </c:pt>
                      <c:pt idx="6">
                        <c:v>JUL'17</c:v>
                      </c:pt>
                      <c:pt idx="7">
                        <c:v>AUG'17</c:v>
                      </c:pt>
                      <c:pt idx="8">
                        <c:v>SEPT'17</c:v>
                      </c:pt>
                      <c:pt idx="9">
                        <c:v>OCT'17</c:v>
                      </c:pt>
                      <c:pt idx="10">
                        <c:v>NOV'17</c:v>
                      </c:pt>
                      <c:pt idx="11">
                        <c:v>DEC'17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Properties'!$F$6:$F$17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</c:v>
                      </c:pt>
                      <c:pt idx="1">
                        <c:v>13</c:v>
                      </c:pt>
                      <c:pt idx="2">
                        <c:v>13</c:v>
                      </c:pt>
                      <c:pt idx="3">
                        <c:v>17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CE7-4D8A-87F0-CB083AEFBAB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Properties'!$G$5</c15:sqref>
                        </c15:formulaRef>
                      </c:ext>
                    </c:extLst>
                    <c:strCache>
                      <c:ptCount val="1"/>
                      <c:pt idx="0">
                        <c:v>Physical Occupancy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Properties'!$A$6:$A$17</c15:sqref>
                        </c15:formulaRef>
                      </c:ext>
                    </c:extLst>
                    <c:strCache>
                      <c:ptCount val="12"/>
                      <c:pt idx="0">
                        <c:v>JAN'17</c:v>
                      </c:pt>
                      <c:pt idx="1">
                        <c:v>FEB'17</c:v>
                      </c:pt>
                      <c:pt idx="2">
                        <c:v>MAR'17</c:v>
                      </c:pt>
                      <c:pt idx="3">
                        <c:v>APR'17</c:v>
                      </c:pt>
                      <c:pt idx="4">
                        <c:v>MAY'17</c:v>
                      </c:pt>
                      <c:pt idx="5">
                        <c:v>JUN'17</c:v>
                      </c:pt>
                      <c:pt idx="6">
                        <c:v>JUL'17</c:v>
                      </c:pt>
                      <c:pt idx="7">
                        <c:v>AUG'17</c:v>
                      </c:pt>
                      <c:pt idx="8">
                        <c:v>SEPT'17</c:v>
                      </c:pt>
                      <c:pt idx="9">
                        <c:v>OCT'17</c:v>
                      </c:pt>
                      <c:pt idx="10">
                        <c:v>NOV'17</c:v>
                      </c:pt>
                      <c:pt idx="11">
                        <c:v>DEC'17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Properties'!$G$6:$G$17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0.96879999999999999</c:v>
                      </c:pt>
                      <c:pt idx="1">
                        <c:v>0.96460000000000001</c:v>
                      </c:pt>
                      <c:pt idx="2">
                        <c:v>0.9748</c:v>
                      </c:pt>
                      <c:pt idx="3">
                        <c:v>0.96970000000000001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CE7-4D8A-87F0-CB083AEFBAB6}"/>
                  </c:ext>
                </c:extLst>
              </c15:ser>
            </c15:filteredBarSeries>
          </c:ext>
        </c:extLst>
      </c:barChart>
      <c:catAx>
        <c:axId val="49290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055520"/>
        <c:crosses val="autoZero"/>
        <c:auto val="1"/>
        <c:lblAlgn val="ctr"/>
        <c:lblOffset val="100"/>
        <c:noMultiLvlLbl val="0"/>
      </c:catAx>
      <c:valAx>
        <c:axId val="493055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90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228087693275794"/>
          <c:y val="0.18701723154170899"/>
          <c:w val="0.26221984453272401"/>
          <c:h val="9.7826771653543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12" dropStyle="combo" dx="22" fmlaLink="'ABC Properties'!$A$19" fmlaRange="'ABC Properties'!$A$6:$I$17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33</xdr:row>
      <xdr:rowOff>0</xdr:rowOff>
    </xdr:from>
    <xdr:to>
      <xdr:col>9</xdr:col>
      <xdr:colOff>57978</xdr:colOff>
      <xdr:row>42</xdr:row>
      <xdr:rowOff>47626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9</xdr:row>
      <xdr:rowOff>33868</xdr:rowOff>
    </xdr:from>
    <xdr:to>
      <xdr:col>6</xdr:col>
      <xdr:colOff>257175</xdr:colOff>
      <xdr:row>20</xdr:row>
      <xdr:rowOff>95249</xdr:rowOff>
    </xdr:to>
    <xdr:graphicFrame macro="">
      <xdr:nvGraphicFramePr>
        <xdr:cNvPr id="13316" name="Chart 13315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22</xdr:row>
      <xdr:rowOff>0</xdr:rowOff>
    </xdr:from>
    <xdr:to>
      <xdr:col>9</xdr:col>
      <xdr:colOff>40821</xdr:colOff>
      <xdr:row>32</xdr:row>
      <xdr:rowOff>2722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0</xdr:row>
          <xdr:rowOff>0</xdr:rowOff>
        </xdr:from>
        <xdr:to>
          <xdr:col>8</xdr:col>
          <xdr:colOff>1438275</xdr:colOff>
          <xdr:row>0</xdr:row>
          <xdr:rowOff>352425</xdr:rowOff>
        </xdr:to>
        <xdr:sp macro="" textlink="">
          <xdr:nvSpPr>
            <xdr:cNvPr id="2" name="Drop Dow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352425</xdr:colOff>
      <xdr:row>9</xdr:row>
      <xdr:rowOff>57150</xdr:rowOff>
    </xdr:from>
    <xdr:to>
      <xdr:col>9</xdr:col>
      <xdr:colOff>57149</xdr:colOff>
      <xdr:row>20</xdr:row>
      <xdr:rowOff>95250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J43"/>
  <sheetViews>
    <sheetView showGridLines="0" workbookViewId="0">
      <pane ySplit="1" topLeftCell="A2" activePane="bottomLeft" state="frozen"/>
      <selection activeCell="B1" sqref="B1"/>
      <selection pane="bottomLeft" activeCell="E5" sqref="E5"/>
    </sheetView>
  </sheetViews>
  <sheetFormatPr defaultColWidth="8.85546875" defaultRowHeight="15" x14ac:dyDescent="0.25"/>
  <cols>
    <col min="1" max="1" width="8.85546875" style="8"/>
    <col min="2" max="2" width="1" style="8" customWidth="1"/>
    <col min="3" max="3" width="33.7109375" style="8" customWidth="1"/>
    <col min="4" max="4" width="1" style="8" customWidth="1"/>
    <col min="5" max="5" width="37.42578125" style="8" customWidth="1"/>
    <col min="6" max="6" width="1" style="8" customWidth="1"/>
    <col min="7" max="7" width="42.85546875" style="8" customWidth="1"/>
    <col min="8" max="8" width="1" style="8" customWidth="1"/>
    <col min="9" max="9" width="36.7109375" style="8" bestFit="1" customWidth="1"/>
    <col min="10" max="10" width="1" style="8" customWidth="1"/>
    <col min="11" max="16384" width="8.85546875" style="8"/>
  </cols>
  <sheetData>
    <row r="1" spans="2:10" ht="30" customHeight="1" x14ac:dyDescent="0.45">
      <c r="C1" s="21" t="s">
        <v>47</v>
      </c>
    </row>
    <row r="2" spans="2:10" ht="21" x14ac:dyDescent="0.35">
      <c r="C2" s="9" t="s">
        <v>112</v>
      </c>
    </row>
    <row r="3" spans="2:10" ht="6" customHeight="1" x14ac:dyDescent="0.35">
      <c r="B3" s="23"/>
      <c r="C3" s="26"/>
      <c r="D3" s="23"/>
      <c r="E3" s="23"/>
      <c r="F3" s="23"/>
      <c r="G3" s="23"/>
      <c r="H3" s="23"/>
      <c r="I3" s="23"/>
      <c r="J3" s="23"/>
    </row>
    <row r="4" spans="2:10" s="11" customFormat="1" ht="19.5" x14ac:dyDescent="0.3">
      <c r="B4" s="22"/>
      <c r="C4" s="10" t="s">
        <v>29</v>
      </c>
      <c r="D4" s="7"/>
      <c r="E4" s="10" t="s">
        <v>53</v>
      </c>
      <c r="F4" s="7"/>
      <c r="G4" s="10" t="s">
        <v>108</v>
      </c>
      <c r="H4" s="7"/>
      <c r="I4" s="10" t="s">
        <v>109</v>
      </c>
      <c r="J4" s="22"/>
    </row>
    <row r="5" spans="2:10" s="11" customFormat="1" ht="19.5" x14ac:dyDescent="0.3">
      <c r="B5" s="22"/>
      <c r="C5" s="12">
        <f ca="1">+'ABC Properties'!B21</f>
        <v>217</v>
      </c>
      <c r="D5" s="7"/>
      <c r="E5" s="17">
        <f ca="1">+'ABC Properties'!C21</f>
        <v>9</v>
      </c>
      <c r="F5" s="7"/>
      <c r="G5" s="44">
        <f ca="1">+'ABC Properties'!G21</f>
        <v>0.96879999999999999</v>
      </c>
      <c r="H5" s="7"/>
      <c r="I5" s="45">
        <f ca="1">+'ABC Properties'!H21</f>
        <v>0.96650000000000003</v>
      </c>
      <c r="J5" s="22"/>
    </row>
    <row r="6" spans="2:10" s="11" customFormat="1" ht="5.0999999999999996" customHeight="1" x14ac:dyDescent="0.3">
      <c r="B6" s="22"/>
      <c r="C6" s="15"/>
      <c r="D6" s="7"/>
      <c r="E6" s="7"/>
      <c r="F6" s="7"/>
      <c r="G6" s="16"/>
      <c r="H6" s="7"/>
      <c r="I6" s="15"/>
      <c r="J6" s="22"/>
    </row>
    <row r="7" spans="2:10" s="11" customFormat="1" ht="19.5" x14ac:dyDescent="0.3">
      <c r="B7" s="22"/>
      <c r="C7" s="10" t="s">
        <v>56</v>
      </c>
      <c r="D7" s="7"/>
      <c r="E7" s="10" t="s">
        <v>110</v>
      </c>
      <c r="F7" s="7"/>
      <c r="G7" s="10" t="s">
        <v>107</v>
      </c>
      <c r="H7" s="7"/>
      <c r="I7" s="10" t="s">
        <v>30</v>
      </c>
      <c r="J7" s="22"/>
    </row>
    <row r="8" spans="2:10" s="11" customFormat="1" ht="19.5" x14ac:dyDescent="0.3">
      <c r="B8" s="22"/>
      <c r="C8" s="17">
        <f ca="1">+'ABC Properties'!E21</f>
        <v>7</v>
      </c>
      <c r="D8" s="7"/>
      <c r="E8" s="17">
        <f ca="1">+'ABC Properties'!F21</f>
        <v>13</v>
      </c>
      <c r="F8" s="7"/>
      <c r="G8" s="30">
        <f ca="1">+'ABC Properties'!I21</f>
        <v>13055</v>
      </c>
      <c r="H8" s="7"/>
      <c r="I8" s="12">
        <f ca="1">+'ABC Properties'!D21</f>
        <v>4</v>
      </c>
      <c r="J8" s="22"/>
    </row>
    <row r="9" spans="2:10" s="11" customFormat="1" ht="6" customHeight="1" x14ac:dyDescent="0.3">
      <c r="B9" s="22"/>
      <c r="C9" s="24"/>
      <c r="D9" s="7"/>
      <c r="E9" s="7"/>
      <c r="F9" s="7"/>
      <c r="G9" s="25"/>
      <c r="H9" s="7"/>
      <c r="I9" s="15"/>
      <c r="J9" s="22"/>
    </row>
    <row r="10" spans="2:10" s="11" customFormat="1" ht="19.5" x14ac:dyDescent="0.3">
      <c r="C10" s="12"/>
      <c r="D10" s="10"/>
      <c r="E10" s="10"/>
      <c r="F10" s="10"/>
      <c r="G10" s="13"/>
      <c r="H10" s="10"/>
      <c r="I10" s="12"/>
    </row>
    <row r="11" spans="2:10" x14ac:dyDescent="0.25">
      <c r="C11" s="14"/>
      <c r="D11" s="14"/>
      <c r="E11" s="14"/>
      <c r="F11" s="14"/>
      <c r="G11" s="14"/>
      <c r="H11" s="14"/>
      <c r="I11" s="14"/>
    </row>
    <row r="12" spans="2:10" x14ac:dyDescent="0.25">
      <c r="C12" s="14"/>
      <c r="D12" s="14"/>
      <c r="E12" s="14"/>
      <c r="F12" s="14"/>
      <c r="G12" s="14"/>
      <c r="H12" s="14"/>
      <c r="I12" s="14"/>
    </row>
    <row r="13" spans="2:10" x14ac:dyDescent="0.25">
      <c r="C13" s="14"/>
      <c r="D13" s="14"/>
      <c r="E13" s="14"/>
      <c r="F13" s="14"/>
      <c r="G13" s="14"/>
      <c r="H13" s="14"/>
      <c r="I13" s="14"/>
    </row>
    <row r="14" spans="2:10" x14ac:dyDescent="0.25">
      <c r="C14" s="14"/>
      <c r="D14" s="14"/>
      <c r="E14" s="14"/>
      <c r="F14" s="14"/>
      <c r="G14" s="14"/>
      <c r="H14" s="14"/>
      <c r="I14" s="14"/>
    </row>
    <row r="15" spans="2:10" x14ac:dyDescent="0.25">
      <c r="C15" s="14"/>
      <c r="D15" s="14"/>
      <c r="E15" s="14"/>
      <c r="F15" s="14"/>
      <c r="G15" s="14"/>
      <c r="H15" s="14"/>
      <c r="I15" s="14"/>
    </row>
    <row r="16" spans="2:10" x14ac:dyDescent="0.25">
      <c r="C16" s="14"/>
      <c r="D16" s="14"/>
      <c r="E16" s="14"/>
      <c r="F16" s="14"/>
      <c r="G16" s="14"/>
      <c r="H16" s="14"/>
      <c r="I16" s="14"/>
    </row>
    <row r="17" spans="2:9" x14ac:dyDescent="0.25">
      <c r="C17" s="14"/>
      <c r="D17" s="14"/>
      <c r="E17" s="14"/>
      <c r="F17" s="14"/>
      <c r="G17" s="14"/>
      <c r="H17" s="14"/>
      <c r="I17" s="14"/>
    </row>
    <row r="18" spans="2:9" x14ac:dyDescent="0.25">
      <c r="C18" s="14"/>
      <c r="D18" s="14"/>
      <c r="E18" s="14"/>
      <c r="F18" s="14"/>
      <c r="G18" s="14"/>
      <c r="H18" s="14"/>
      <c r="I18" s="14"/>
    </row>
    <row r="19" spans="2:9" x14ac:dyDescent="0.25">
      <c r="C19" s="14"/>
      <c r="D19" s="14"/>
      <c r="E19" s="14"/>
      <c r="F19" s="14"/>
      <c r="G19" s="14"/>
      <c r="H19" s="14"/>
      <c r="I19" s="14"/>
    </row>
    <row r="20" spans="2:9" x14ac:dyDescent="0.25">
      <c r="C20" s="14"/>
      <c r="D20" s="14"/>
      <c r="E20" s="14"/>
      <c r="F20" s="14"/>
      <c r="G20" s="14"/>
      <c r="H20" s="14"/>
      <c r="I20" s="14"/>
    </row>
    <row r="21" spans="2:9" x14ac:dyDescent="0.25">
      <c r="C21" s="14"/>
      <c r="D21" s="14"/>
      <c r="E21" s="14"/>
      <c r="F21" s="14"/>
      <c r="G21" s="14"/>
      <c r="H21" s="14"/>
      <c r="I21" s="14"/>
    </row>
    <row r="22" spans="2:9" ht="21" x14ac:dyDescent="0.35">
      <c r="C22" s="9" t="s">
        <v>111</v>
      </c>
      <c r="D22" s="14"/>
      <c r="E22" s="14"/>
      <c r="F22" s="14"/>
      <c r="G22" s="14"/>
      <c r="H22" s="14"/>
      <c r="I22" s="14"/>
    </row>
    <row r="23" spans="2:9" ht="5.0999999999999996" customHeight="1" x14ac:dyDescent="0.25">
      <c r="B23" s="23"/>
      <c r="C23" s="20"/>
      <c r="D23" s="20"/>
      <c r="E23" s="14"/>
      <c r="F23" s="14"/>
      <c r="G23" s="14"/>
      <c r="H23" s="14"/>
      <c r="I23" s="14"/>
    </row>
    <row r="24" spans="2:9" ht="19.5" x14ac:dyDescent="0.25">
      <c r="B24" s="23"/>
      <c r="C24" s="10" t="str">
        <f>+'ABC Properties'!B29</f>
        <v>Total Income</v>
      </c>
      <c r="D24" s="7"/>
      <c r="E24" s="14"/>
      <c r="F24" s="14"/>
      <c r="G24" s="14"/>
      <c r="H24" s="14"/>
      <c r="I24" s="14"/>
    </row>
    <row r="25" spans="2:9" ht="19.5" x14ac:dyDescent="0.25">
      <c r="B25" s="23"/>
      <c r="C25" s="19">
        <f ca="1">+'ABC Properties'!B30</f>
        <v>321797</v>
      </c>
      <c r="D25" s="7"/>
      <c r="E25" s="14"/>
      <c r="F25" s="14"/>
      <c r="G25" s="14"/>
      <c r="H25" s="14"/>
      <c r="I25" s="14"/>
    </row>
    <row r="26" spans="2:9" ht="5.0999999999999996" customHeight="1" x14ac:dyDescent="0.25">
      <c r="B26" s="20"/>
      <c r="C26" s="20"/>
      <c r="D26" s="20"/>
      <c r="E26" s="14"/>
      <c r="F26" s="14"/>
      <c r="G26" s="14"/>
      <c r="H26" s="14"/>
      <c r="I26" s="14"/>
    </row>
    <row r="27" spans="2:9" ht="19.5" x14ac:dyDescent="0.25">
      <c r="B27" s="7"/>
      <c r="C27" s="10" t="str">
        <f>+'ABC Properties'!C29</f>
        <v>Actual per unit</v>
      </c>
      <c r="D27" s="7"/>
      <c r="E27" s="14"/>
      <c r="F27" s="14"/>
      <c r="G27" s="14"/>
      <c r="H27" s="14"/>
      <c r="I27" s="14"/>
    </row>
    <row r="28" spans="2:9" ht="19.5" x14ac:dyDescent="0.25">
      <c r="B28" s="7"/>
      <c r="C28" s="19">
        <f ca="1">+'ABC Properties'!C30</f>
        <v>1482.9354838709678</v>
      </c>
      <c r="D28" s="7"/>
      <c r="E28" s="14"/>
      <c r="F28" s="14"/>
      <c r="G28" s="14"/>
      <c r="H28" s="14"/>
      <c r="I28" s="14"/>
    </row>
    <row r="29" spans="2:9" ht="5.0999999999999996" customHeight="1" x14ac:dyDescent="0.25">
      <c r="B29" s="20"/>
      <c r="C29" s="20"/>
      <c r="D29" s="20"/>
      <c r="E29" s="14"/>
      <c r="F29" s="14"/>
      <c r="G29" s="14"/>
      <c r="H29" s="14"/>
      <c r="I29" s="14"/>
    </row>
    <row r="30" spans="2:9" ht="19.5" x14ac:dyDescent="0.25">
      <c r="B30" s="7"/>
      <c r="C30" s="10" t="s">
        <v>96</v>
      </c>
      <c r="D30" s="7"/>
    </row>
    <row r="31" spans="2:9" ht="19.5" x14ac:dyDescent="0.25">
      <c r="B31" s="7"/>
      <c r="C31" s="19">
        <f ca="1">+'ABC Properties'!E30</f>
        <v>1397.7972350230414</v>
      </c>
      <c r="D31" s="7"/>
    </row>
    <row r="32" spans="2:9" ht="5.0999999999999996" customHeight="1" x14ac:dyDescent="0.25">
      <c r="B32" s="7"/>
      <c r="C32" s="16"/>
      <c r="D32" s="7"/>
    </row>
    <row r="34" spans="2:4" ht="5.0999999999999996" customHeight="1" x14ac:dyDescent="0.25">
      <c r="B34" s="23"/>
      <c r="C34" s="20"/>
      <c r="D34" s="20"/>
    </row>
    <row r="35" spans="2:4" ht="19.5" x14ac:dyDescent="0.25">
      <c r="B35" s="23"/>
      <c r="C35" s="10" t="s">
        <v>17</v>
      </c>
      <c r="D35" s="7"/>
    </row>
    <row r="36" spans="2:4" ht="19.5" x14ac:dyDescent="0.25">
      <c r="B36" s="23"/>
      <c r="C36" s="19">
        <f ca="1">+'ABC Properties'!F30</f>
        <v>203416</v>
      </c>
      <c r="D36" s="7"/>
    </row>
    <row r="37" spans="2:4" ht="5.0999999999999996" customHeight="1" x14ac:dyDescent="0.25">
      <c r="B37" s="23"/>
      <c r="C37" s="15"/>
      <c r="D37" s="7"/>
    </row>
    <row r="38" spans="2:4" ht="19.5" x14ac:dyDescent="0.25">
      <c r="B38" s="7"/>
      <c r="C38" s="10" t="s">
        <v>45</v>
      </c>
      <c r="D38" s="7"/>
    </row>
    <row r="39" spans="2:4" ht="19.5" x14ac:dyDescent="0.25">
      <c r="B39" s="7"/>
      <c r="C39" s="18">
        <f ca="1">+'ABC Properties'!G30</f>
        <v>937.40092165898614</v>
      </c>
      <c r="D39" s="7"/>
    </row>
    <row r="40" spans="2:4" ht="5.0999999999999996" customHeight="1" x14ac:dyDescent="0.25">
      <c r="B40" s="7"/>
      <c r="C40" s="16"/>
      <c r="D40" s="7"/>
    </row>
    <row r="41" spans="2:4" ht="19.5" x14ac:dyDescent="0.25">
      <c r="B41" s="7"/>
      <c r="C41" s="10" t="s">
        <v>46</v>
      </c>
      <c r="D41" s="23"/>
    </row>
    <row r="42" spans="2:4" ht="19.5" x14ac:dyDescent="0.25">
      <c r="B42" s="7"/>
      <c r="C42" s="17">
        <f ca="1">+'ABC Properties'!I30</f>
        <v>931.05529953917051</v>
      </c>
      <c r="D42" s="23"/>
    </row>
    <row r="43" spans="2:4" ht="5.0999999999999996" customHeight="1" x14ac:dyDescent="0.25">
      <c r="B43" s="7"/>
      <c r="C43" s="15"/>
      <c r="D43" s="23"/>
    </row>
  </sheetData>
  <sheetProtection algorithmName="SHA-512" hashValue="RNtjQrRJVnNLsr9eRsNpPz6ridEJn3npMGhhy0LZuNeJsXkfZagNKesUwg/nHx1OA+EiXDtaT2Mpixu1NMjHgQ==" saltValue="zv62otM9Ovr90toIy1pgHg==" spinCount="100000" sheet="1" objects="1" scenarios="1"/>
  <pageMargins left="0.7" right="0.7" top="0.75" bottom="0.75" header="0.3" footer="0.3"/>
  <pageSetup paperSize="8" fitToHeight="0" orientation="portrait" horizontalDpi="72" verticalDpi="7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4">
              <controlPr defaultSize="0" autoLine="0" autoPict="0">
                <anchor moveWithCells="1">
                  <from>
                    <xdr:col>8</xdr:col>
                    <xdr:colOff>28575</xdr:colOff>
                    <xdr:row>0</xdr:row>
                    <xdr:rowOff>0</xdr:rowOff>
                  </from>
                  <to>
                    <xdr:col>8</xdr:col>
                    <xdr:colOff>1438275</xdr:colOff>
                    <xdr:row>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workbookViewId="0">
      <selection activeCell="C5" sqref="C5"/>
    </sheetView>
  </sheetViews>
  <sheetFormatPr defaultColWidth="8.85546875" defaultRowHeight="15" x14ac:dyDescent="0.25"/>
  <cols>
    <col min="1" max="1" width="32.140625" bestFit="1" customWidth="1"/>
    <col min="2" max="2" width="19.42578125" bestFit="1" customWidth="1"/>
    <col min="3" max="3" width="15.42578125" bestFit="1" customWidth="1"/>
    <col min="4" max="4" width="13.140625" bestFit="1" customWidth="1"/>
    <col min="5" max="5" width="15.85546875" bestFit="1" customWidth="1"/>
    <col min="6" max="6" width="19.7109375" bestFit="1" customWidth="1"/>
    <col min="7" max="7" width="19.42578125" bestFit="1" customWidth="1"/>
    <col min="8" max="8" width="21.140625" bestFit="1" customWidth="1"/>
    <col min="9" max="9" width="15.85546875" bestFit="1" customWidth="1"/>
    <col min="10" max="13" width="11.140625" bestFit="1" customWidth="1"/>
    <col min="14" max="17" width="14.140625" customWidth="1"/>
    <col min="18" max="22" width="13.140625" customWidth="1"/>
  </cols>
  <sheetData>
    <row r="1" spans="1:16" ht="22.5" x14ac:dyDescent="0.3">
      <c r="A1" s="1" t="s">
        <v>48</v>
      </c>
      <c r="G1" s="2"/>
      <c r="H1" s="2"/>
    </row>
    <row r="2" spans="1:16" s="8" customForma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s="8" customFormat="1" ht="22.5" x14ac:dyDescent="0.3">
      <c r="A3" s="32" t="s">
        <v>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s="8" customFormat="1" x14ac:dyDescent="0.2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s="8" customFormat="1" x14ac:dyDescent="0.25">
      <c r="A5" s="3" t="s">
        <v>0</v>
      </c>
      <c r="B5" s="3" t="s">
        <v>2</v>
      </c>
      <c r="C5" s="3" t="s">
        <v>3</v>
      </c>
      <c r="D5" s="3" t="s">
        <v>50</v>
      </c>
      <c r="E5" s="3" t="s">
        <v>54</v>
      </c>
      <c r="F5" s="3" t="s">
        <v>55</v>
      </c>
      <c r="G5" s="3" t="s">
        <v>58</v>
      </c>
      <c r="H5" s="3" t="s">
        <v>57</v>
      </c>
      <c r="I5" s="3" t="s">
        <v>49</v>
      </c>
      <c r="J5" s="29"/>
      <c r="K5" s="29"/>
      <c r="L5" s="29"/>
      <c r="M5" s="29"/>
      <c r="N5" s="29"/>
      <c r="O5" s="29"/>
    </row>
    <row r="6" spans="1:16" s="8" customFormat="1" x14ac:dyDescent="0.25">
      <c r="A6" s="3" t="s">
        <v>31</v>
      </c>
      <c r="B6" s="27">
        <v>217</v>
      </c>
      <c r="C6" s="27">
        <v>9</v>
      </c>
      <c r="D6" s="27">
        <v>4</v>
      </c>
      <c r="E6" s="27">
        <v>7</v>
      </c>
      <c r="F6" s="27">
        <v>13</v>
      </c>
      <c r="G6" s="4">
        <v>0.96879999999999999</v>
      </c>
      <c r="H6" s="4">
        <v>0.96650000000000003</v>
      </c>
      <c r="I6" s="27">
        <v>13055</v>
      </c>
      <c r="J6" s="29"/>
      <c r="K6" s="29"/>
      <c r="L6" s="29"/>
      <c r="M6" s="29"/>
      <c r="N6" s="29"/>
      <c r="O6" s="29"/>
      <c r="P6" s="29"/>
    </row>
    <row r="7" spans="1:16" s="8" customFormat="1" x14ac:dyDescent="0.25">
      <c r="A7" s="3" t="s">
        <v>32</v>
      </c>
      <c r="B7" s="27">
        <v>217</v>
      </c>
      <c r="C7" s="27">
        <v>6</v>
      </c>
      <c r="D7" s="27">
        <v>1</v>
      </c>
      <c r="E7" s="27">
        <v>4</v>
      </c>
      <c r="F7" s="27">
        <v>13</v>
      </c>
      <c r="G7" s="4">
        <v>0.96460000000000001</v>
      </c>
      <c r="H7" s="4">
        <v>0.9657</v>
      </c>
      <c r="I7" s="27">
        <v>8720</v>
      </c>
      <c r="J7" s="29"/>
      <c r="K7" s="29"/>
      <c r="L7" s="29"/>
      <c r="M7" s="29"/>
      <c r="N7" s="29"/>
      <c r="O7" s="29"/>
      <c r="P7" s="29"/>
    </row>
    <row r="8" spans="1:16" s="8" customFormat="1" x14ac:dyDescent="0.25">
      <c r="A8" s="3" t="s">
        <v>33</v>
      </c>
      <c r="B8" s="27">
        <v>220</v>
      </c>
      <c r="C8" s="27">
        <v>8</v>
      </c>
      <c r="D8" s="27">
        <v>3</v>
      </c>
      <c r="E8" s="27">
        <v>6</v>
      </c>
      <c r="F8" s="27">
        <v>13</v>
      </c>
      <c r="G8" s="4">
        <v>0.9748</v>
      </c>
      <c r="H8" s="4">
        <v>0.97289999999999999</v>
      </c>
      <c r="I8" s="27">
        <v>10665</v>
      </c>
      <c r="J8" s="29"/>
      <c r="K8" s="29"/>
      <c r="L8" s="29"/>
      <c r="M8" s="29"/>
      <c r="N8" s="29"/>
      <c r="O8" s="29"/>
      <c r="P8" s="29"/>
    </row>
    <row r="9" spans="1:16" s="8" customFormat="1" x14ac:dyDescent="0.25">
      <c r="A9" s="3" t="s">
        <v>34</v>
      </c>
      <c r="B9" s="27">
        <v>215</v>
      </c>
      <c r="C9" s="27">
        <v>4</v>
      </c>
      <c r="D9" s="27">
        <v>3</v>
      </c>
      <c r="E9" s="27">
        <v>2</v>
      </c>
      <c r="F9" s="27">
        <v>17</v>
      </c>
      <c r="G9" s="4">
        <v>0.96970000000000001</v>
      </c>
      <c r="H9" s="4">
        <v>0.95779999999999998</v>
      </c>
      <c r="I9" s="27">
        <v>5315</v>
      </c>
      <c r="J9" s="29"/>
      <c r="K9" s="29"/>
      <c r="L9" s="29"/>
      <c r="M9" s="29"/>
      <c r="N9" s="29"/>
      <c r="O9" s="29"/>
      <c r="P9" s="29"/>
    </row>
    <row r="10" spans="1:16" s="8" customFormat="1" x14ac:dyDescent="0.25">
      <c r="A10" s="3" t="s">
        <v>35</v>
      </c>
      <c r="B10" s="27">
        <v>218</v>
      </c>
      <c r="C10" s="27">
        <v>0</v>
      </c>
      <c r="D10" s="27">
        <v>0</v>
      </c>
      <c r="E10" s="27">
        <v>0</v>
      </c>
      <c r="F10" s="27">
        <v>0</v>
      </c>
      <c r="G10" s="4">
        <v>0</v>
      </c>
      <c r="H10" s="4">
        <v>0</v>
      </c>
      <c r="I10" s="27">
        <v>0</v>
      </c>
      <c r="J10" s="29"/>
      <c r="K10" s="29"/>
      <c r="L10" s="29"/>
      <c r="M10" s="29"/>
      <c r="N10" s="29"/>
      <c r="O10" s="29"/>
      <c r="P10" s="29"/>
    </row>
    <row r="11" spans="1:16" s="8" customFormat="1" x14ac:dyDescent="0.25">
      <c r="A11" s="3" t="s">
        <v>51</v>
      </c>
      <c r="B11" s="27">
        <v>221</v>
      </c>
      <c r="C11" s="27">
        <v>0</v>
      </c>
      <c r="D11" s="27">
        <v>0</v>
      </c>
      <c r="E11" s="27">
        <v>0</v>
      </c>
      <c r="F11" s="27">
        <v>0</v>
      </c>
      <c r="G11" s="4">
        <v>0</v>
      </c>
      <c r="H11" s="4">
        <v>0</v>
      </c>
      <c r="I11" s="27">
        <v>0</v>
      </c>
      <c r="J11" s="29"/>
      <c r="K11" s="29"/>
      <c r="L11" s="29"/>
      <c r="M11" s="29"/>
      <c r="N11" s="29"/>
      <c r="O11" s="29"/>
      <c r="P11" s="29"/>
    </row>
    <row r="12" spans="1:16" s="8" customFormat="1" x14ac:dyDescent="0.25">
      <c r="A12" s="3" t="s">
        <v>36</v>
      </c>
      <c r="B12" s="27">
        <v>217</v>
      </c>
      <c r="C12" s="27">
        <v>0</v>
      </c>
      <c r="D12" s="27">
        <v>0</v>
      </c>
      <c r="E12" s="27">
        <v>0</v>
      </c>
      <c r="F12" s="27">
        <v>0</v>
      </c>
      <c r="G12" s="4">
        <v>0</v>
      </c>
      <c r="H12" s="4">
        <v>0</v>
      </c>
      <c r="I12" s="27">
        <v>0</v>
      </c>
      <c r="J12" s="29"/>
      <c r="K12" s="29"/>
      <c r="L12" s="29"/>
      <c r="M12" s="29"/>
      <c r="N12" s="29"/>
      <c r="O12" s="29"/>
      <c r="P12" s="29"/>
    </row>
    <row r="13" spans="1:16" s="8" customFormat="1" x14ac:dyDescent="0.25">
      <c r="A13" s="3" t="s">
        <v>37</v>
      </c>
      <c r="B13" s="27">
        <v>217</v>
      </c>
      <c r="C13" s="27">
        <v>0</v>
      </c>
      <c r="D13" s="27">
        <v>0</v>
      </c>
      <c r="E13" s="27">
        <v>0</v>
      </c>
      <c r="F13" s="27">
        <v>0</v>
      </c>
      <c r="G13" s="4">
        <v>0</v>
      </c>
      <c r="H13" s="4">
        <v>0</v>
      </c>
      <c r="I13" s="27">
        <v>0</v>
      </c>
      <c r="J13" s="29"/>
      <c r="K13" s="29"/>
      <c r="L13" s="29"/>
      <c r="M13" s="29"/>
      <c r="N13" s="29"/>
      <c r="O13" s="29"/>
      <c r="P13" s="29"/>
    </row>
    <row r="14" spans="1:16" s="8" customFormat="1" x14ac:dyDescent="0.25">
      <c r="A14" s="3" t="s">
        <v>52</v>
      </c>
      <c r="B14" s="27">
        <v>217</v>
      </c>
      <c r="C14" s="27">
        <v>0</v>
      </c>
      <c r="D14" s="27">
        <v>0</v>
      </c>
      <c r="E14" s="27">
        <v>0</v>
      </c>
      <c r="F14" s="27">
        <v>0</v>
      </c>
      <c r="G14" s="4">
        <v>0</v>
      </c>
      <c r="H14" s="4">
        <v>0</v>
      </c>
      <c r="I14" s="27">
        <v>0</v>
      </c>
      <c r="J14" s="29"/>
      <c r="K14" s="29"/>
      <c r="L14" s="29"/>
      <c r="M14" s="29"/>
      <c r="N14" s="29"/>
      <c r="O14" s="29"/>
      <c r="P14" s="29"/>
    </row>
    <row r="15" spans="1:16" s="8" customFormat="1" x14ac:dyDescent="0.25">
      <c r="A15" s="3" t="s">
        <v>38</v>
      </c>
      <c r="B15" s="27">
        <v>217</v>
      </c>
      <c r="C15" s="27">
        <v>0</v>
      </c>
      <c r="D15" s="27">
        <v>0</v>
      </c>
      <c r="E15" s="27">
        <v>0</v>
      </c>
      <c r="F15" s="27">
        <v>0</v>
      </c>
      <c r="G15" s="4">
        <v>0</v>
      </c>
      <c r="H15" s="4">
        <v>0</v>
      </c>
      <c r="I15" s="27">
        <v>0</v>
      </c>
      <c r="J15" s="29"/>
      <c r="K15" s="29"/>
      <c r="L15" s="29"/>
      <c r="M15" s="29"/>
      <c r="N15" s="29"/>
      <c r="O15" s="29"/>
      <c r="P15" s="29"/>
    </row>
    <row r="16" spans="1:16" s="8" customFormat="1" x14ac:dyDescent="0.25">
      <c r="A16" s="3" t="s">
        <v>39</v>
      </c>
      <c r="B16" s="27">
        <v>217</v>
      </c>
      <c r="C16" s="27">
        <v>0</v>
      </c>
      <c r="D16" s="27">
        <v>0</v>
      </c>
      <c r="E16" s="27">
        <v>0</v>
      </c>
      <c r="F16" s="27">
        <v>0</v>
      </c>
      <c r="G16" s="4">
        <v>0</v>
      </c>
      <c r="H16" s="4">
        <v>0</v>
      </c>
      <c r="I16" s="27">
        <v>0</v>
      </c>
      <c r="J16" s="29"/>
      <c r="K16" s="29"/>
      <c r="L16" s="29"/>
      <c r="M16" s="29"/>
      <c r="N16" s="29"/>
      <c r="O16" s="29"/>
      <c r="P16" s="29"/>
    </row>
    <row r="17" spans="1:16" s="8" customFormat="1" x14ac:dyDescent="0.25">
      <c r="A17" s="3" t="s">
        <v>40</v>
      </c>
      <c r="B17" s="27">
        <v>217</v>
      </c>
      <c r="C17" s="27">
        <v>0</v>
      </c>
      <c r="D17" s="27">
        <v>0</v>
      </c>
      <c r="E17" s="27">
        <v>0</v>
      </c>
      <c r="F17" s="27">
        <v>0</v>
      </c>
      <c r="G17" s="4">
        <v>0</v>
      </c>
      <c r="H17" s="4">
        <v>0</v>
      </c>
      <c r="I17" s="27">
        <v>0</v>
      </c>
      <c r="J17" s="29"/>
      <c r="K17" s="29"/>
      <c r="L17" s="29"/>
      <c r="M17" s="29"/>
      <c r="N17" s="29"/>
      <c r="O17" s="29"/>
      <c r="P17" s="29"/>
    </row>
    <row r="18" spans="1:16" s="8" customFormat="1" x14ac:dyDescent="0.25">
      <c r="A18" s="6"/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25">
      <c r="A19">
        <v>1</v>
      </c>
      <c r="J19" s="29"/>
      <c r="K19" s="29"/>
    </row>
    <row r="20" spans="1:16" x14ac:dyDescent="0.25">
      <c r="A20" s="3" t="s">
        <v>0</v>
      </c>
      <c r="B20" s="3" t="s">
        <v>2</v>
      </c>
      <c r="C20" s="3" t="s">
        <v>3</v>
      </c>
      <c r="D20" s="3" t="s">
        <v>50</v>
      </c>
      <c r="E20" s="3" t="s">
        <v>54</v>
      </c>
      <c r="F20" s="3" t="s">
        <v>55</v>
      </c>
      <c r="G20" s="3" t="s">
        <v>58</v>
      </c>
      <c r="H20" s="3" t="s">
        <v>57</v>
      </c>
      <c r="I20" s="3" t="s">
        <v>49</v>
      </c>
      <c r="J20" s="29"/>
      <c r="K20" s="29"/>
    </row>
    <row r="21" spans="1:16" x14ac:dyDescent="0.25">
      <c r="A21" s="3" t="str">
        <f ca="1">+OFFSET(A5,$A$19,0)</f>
        <v>JAN'17</v>
      </c>
      <c r="B21" s="27">
        <f t="shared" ref="B21:I21" ca="1" si="0">+OFFSET(B5,$A$19,0)</f>
        <v>217</v>
      </c>
      <c r="C21" s="27">
        <f t="shared" ca="1" si="0"/>
        <v>9</v>
      </c>
      <c r="D21" s="27">
        <f t="shared" ca="1" si="0"/>
        <v>4</v>
      </c>
      <c r="E21" s="27">
        <f t="shared" ca="1" si="0"/>
        <v>7</v>
      </c>
      <c r="F21" s="27">
        <f t="shared" ca="1" si="0"/>
        <v>13</v>
      </c>
      <c r="G21" s="4">
        <f t="shared" ca="1" si="0"/>
        <v>0.96879999999999999</v>
      </c>
      <c r="H21" s="4">
        <f t="shared" ca="1" si="0"/>
        <v>0.96650000000000003</v>
      </c>
      <c r="I21" s="27">
        <f t="shared" ca="1" si="0"/>
        <v>13055</v>
      </c>
      <c r="J21" s="29"/>
      <c r="K21" s="29"/>
    </row>
    <row r="22" spans="1:16" x14ac:dyDescent="0.25">
      <c r="J22" s="29"/>
      <c r="K22" s="29"/>
    </row>
    <row r="23" spans="1:16" x14ac:dyDescent="0.25">
      <c r="A23" s="3" t="s">
        <v>0</v>
      </c>
      <c r="B23" s="3" t="s">
        <v>58</v>
      </c>
      <c r="C23" s="3" t="s">
        <v>59</v>
      </c>
      <c r="D23" s="3" t="s">
        <v>60</v>
      </c>
      <c r="J23" s="29"/>
      <c r="K23" s="29"/>
    </row>
    <row r="24" spans="1:16" x14ac:dyDescent="0.25">
      <c r="A24" s="3" t="s">
        <v>41</v>
      </c>
      <c r="B24" s="31">
        <f ca="1">+G21-2%</f>
        <v>0.94879999999999998</v>
      </c>
      <c r="C24" s="4">
        <f ca="1">100%-B24</f>
        <v>5.1200000000000023E-2</v>
      </c>
      <c r="D24" s="4">
        <v>0.02</v>
      </c>
      <c r="J24" s="29"/>
    </row>
    <row r="25" spans="1:16" x14ac:dyDescent="0.25">
      <c r="A25" s="3" t="s">
        <v>42</v>
      </c>
      <c r="B25" s="31">
        <f ca="1">+H21-2%</f>
        <v>0.94650000000000001</v>
      </c>
      <c r="C25" s="4">
        <f ca="1">100%-B25</f>
        <v>5.3499999999999992E-2</v>
      </c>
      <c r="D25" s="4">
        <v>0.02</v>
      </c>
      <c r="J25" s="29"/>
    </row>
    <row r="27" spans="1:16" ht="22.5" x14ac:dyDescent="0.3">
      <c r="A27" s="32" t="s">
        <v>62</v>
      </c>
    </row>
    <row r="28" spans="1:16" s="2" customFormat="1" x14ac:dyDescent="0.25">
      <c r="B28"/>
      <c r="C28"/>
      <c r="D28"/>
      <c r="E28"/>
    </row>
    <row r="29" spans="1:16" s="2" customFormat="1" ht="14.25" x14ac:dyDescent="0.2">
      <c r="A29" s="3" t="s">
        <v>0</v>
      </c>
      <c r="B29" s="3" t="s">
        <v>8</v>
      </c>
      <c r="C29" s="3" t="s">
        <v>97</v>
      </c>
      <c r="D29" s="3" t="s">
        <v>100</v>
      </c>
      <c r="E29" s="3" t="s">
        <v>96</v>
      </c>
      <c r="F29" s="3" t="s">
        <v>17</v>
      </c>
      <c r="G29" s="3" t="s">
        <v>97</v>
      </c>
      <c r="H29" s="3" t="s">
        <v>100</v>
      </c>
      <c r="I29" s="3" t="s">
        <v>96</v>
      </c>
    </row>
    <row r="30" spans="1:16" s="2" customFormat="1" ht="14.25" x14ac:dyDescent="0.2">
      <c r="A30" s="3" t="str">
        <f ca="1">+OFFSET($A$74,0,$A$19)</f>
        <v>January</v>
      </c>
      <c r="B30" s="27">
        <f ca="1">+OFFSET($A$36,5,$A$19)</f>
        <v>321797</v>
      </c>
      <c r="C30" s="41">
        <f ca="1">+B30/217</f>
        <v>1482.9354838709678</v>
      </c>
      <c r="D30" s="27">
        <f ca="1">+OFFSET($A$36,6,$A$19)</f>
        <v>303322</v>
      </c>
      <c r="E30" s="41">
        <f ca="1">+D30/217</f>
        <v>1397.7972350230414</v>
      </c>
      <c r="F30" s="27">
        <f ca="1">+OFFSET($A$36,18,$A$19)</f>
        <v>203416</v>
      </c>
      <c r="G30" s="41">
        <f ca="1">+F30/217</f>
        <v>937.40092165898614</v>
      </c>
      <c r="H30" s="27">
        <f ca="1">+OFFSET($A$36,19,$A$19)</f>
        <v>202039</v>
      </c>
      <c r="I30" s="41">
        <f ca="1">+H30/217</f>
        <v>931.05529953917051</v>
      </c>
    </row>
    <row r="31" spans="1:16" s="2" customFormat="1" x14ac:dyDescent="0.25">
      <c r="B31"/>
      <c r="C31"/>
      <c r="D31"/>
      <c r="E31"/>
    </row>
    <row r="32" spans="1:16" s="2" customFormat="1" x14ac:dyDescent="0.25">
      <c r="A32" s="3" t="s">
        <v>44</v>
      </c>
      <c r="B32" s="3" t="s">
        <v>1</v>
      </c>
      <c r="C32" s="3" t="s">
        <v>43</v>
      </c>
      <c r="D32"/>
      <c r="E32"/>
    </row>
    <row r="33" spans="1:13" s="2" customFormat="1" x14ac:dyDescent="0.25">
      <c r="A33" s="3" t="s">
        <v>6</v>
      </c>
      <c r="B33" s="46">
        <f ca="1">+OFFSET($A$36,1,$A$19)</f>
        <v>283928</v>
      </c>
      <c r="C33" s="46">
        <f ca="1">+OFFSET($A$36,2,$A$19)</f>
        <v>271454</v>
      </c>
      <c r="D33"/>
      <c r="E33"/>
    </row>
    <row r="34" spans="1:13" s="2" customFormat="1" x14ac:dyDescent="0.25">
      <c r="A34" s="3" t="s">
        <v>7</v>
      </c>
      <c r="B34" s="46">
        <f ca="1">+OFFSET($A$36,3,$A$19)</f>
        <v>37869</v>
      </c>
      <c r="C34" s="46">
        <f ca="1">+OFFSET($A$36,4,$A$19)</f>
        <v>31868</v>
      </c>
      <c r="D34"/>
      <c r="E34"/>
    </row>
    <row r="35" spans="1:13" s="2" customFormat="1" x14ac:dyDescent="0.25">
      <c r="B35"/>
      <c r="C35"/>
      <c r="D35"/>
      <c r="E35"/>
    </row>
    <row r="36" spans="1:13" s="2" customFormat="1" ht="12.75" x14ac:dyDescent="0.2">
      <c r="A36" s="33" t="s">
        <v>0</v>
      </c>
      <c r="B36" s="33" t="s">
        <v>63</v>
      </c>
      <c r="C36" s="33" t="s">
        <v>64</v>
      </c>
      <c r="D36" s="33" t="s">
        <v>65</v>
      </c>
      <c r="E36" s="33" t="s">
        <v>66</v>
      </c>
      <c r="F36" s="33" t="s">
        <v>67</v>
      </c>
      <c r="G36" s="33" t="s">
        <v>68</v>
      </c>
      <c r="H36" s="33" t="s">
        <v>69</v>
      </c>
      <c r="I36" s="33" t="s">
        <v>70</v>
      </c>
      <c r="J36" s="33" t="s">
        <v>71</v>
      </c>
      <c r="K36" s="33" t="s">
        <v>72</v>
      </c>
      <c r="L36" s="33" t="s">
        <v>73</v>
      </c>
      <c r="M36" s="33" t="s">
        <v>74</v>
      </c>
    </row>
    <row r="37" spans="1:13" s="2" customFormat="1" x14ac:dyDescent="0.25">
      <c r="A37" s="33" t="s">
        <v>6</v>
      </c>
      <c r="B37" s="43">
        <f>+B79</f>
        <v>283928</v>
      </c>
      <c r="C37" s="43">
        <f t="shared" ref="C37:M37" si="1">+C79</f>
        <v>284535</v>
      </c>
      <c r="D37" s="43">
        <f t="shared" si="1"/>
        <v>288465</v>
      </c>
      <c r="E37" s="43">
        <f t="shared" si="1"/>
        <v>285778</v>
      </c>
      <c r="F37" s="43">
        <f t="shared" si="1"/>
        <v>278189</v>
      </c>
      <c r="G37" s="43">
        <f t="shared" si="1"/>
        <v>282277</v>
      </c>
      <c r="H37" s="43">
        <f t="shared" si="1"/>
        <v>283138</v>
      </c>
      <c r="I37" s="43">
        <f t="shared" si="1"/>
        <v>280890</v>
      </c>
      <c r="J37" s="43">
        <f t="shared" si="1"/>
        <v>281543</v>
      </c>
      <c r="K37" s="43">
        <f t="shared" si="1"/>
        <v>283989</v>
      </c>
      <c r="L37" s="43">
        <f t="shared" si="1"/>
        <v>284037</v>
      </c>
      <c r="M37" s="43">
        <f t="shared" si="1"/>
        <v>281015</v>
      </c>
    </row>
    <row r="38" spans="1:13" s="2" customFormat="1" x14ac:dyDescent="0.25">
      <c r="A38" s="33" t="s">
        <v>102</v>
      </c>
      <c r="B38" s="42">
        <v>271454</v>
      </c>
      <c r="C38" s="42">
        <v>275275</v>
      </c>
      <c r="D38" s="42">
        <v>277675</v>
      </c>
      <c r="E38" s="42">
        <v>278925</v>
      </c>
      <c r="F38" s="42">
        <v>278189</v>
      </c>
      <c r="G38" s="42">
        <v>282277</v>
      </c>
      <c r="H38" s="42">
        <v>283138</v>
      </c>
      <c r="I38" s="42">
        <v>280890</v>
      </c>
      <c r="J38" s="42">
        <v>281543</v>
      </c>
      <c r="K38" s="42">
        <v>283989</v>
      </c>
      <c r="L38" s="42">
        <v>284037</v>
      </c>
      <c r="M38" s="42">
        <v>281015</v>
      </c>
    </row>
    <row r="39" spans="1:13" s="2" customFormat="1" x14ac:dyDescent="0.25">
      <c r="A39" s="33" t="s">
        <v>7</v>
      </c>
      <c r="B39" s="43">
        <f>+B80</f>
        <v>37869</v>
      </c>
      <c r="C39" s="43">
        <f t="shared" ref="C39:M39" si="2">+C80</f>
        <v>32214</v>
      </c>
      <c r="D39" s="43">
        <f t="shared" si="2"/>
        <v>36742</v>
      </c>
      <c r="E39" s="43">
        <f t="shared" si="2"/>
        <v>33356</v>
      </c>
      <c r="F39" s="43">
        <f t="shared" si="2"/>
        <v>32876</v>
      </c>
      <c r="G39" s="43">
        <f t="shared" si="2"/>
        <v>32902</v>
      </c>
      <c r="H39" s="43">
        <f t="shared" si="2"/>
        <v>32897</v>
      </c>
      <c r="I39" s="43">
        <f t="shared" si="2"/>
        <v>32848</v>
      </c>
      <c r="J39" s="43">
        <f t="shared" si="2"/>
        <v>32441</v>
      </c>
      <c r="K39" s="43">
        <f t="shared" si="2"/>
        <v>32326</v>
      </c>
      <c r="L39" s="43">
        <f t="shared" si="2"/>
        <v>32108</v>
      </c>
      <c r="M39" s="43">
        <f t="shared" si="2"/>
        <v>31960</v>
      </c>
    </row>
    <row r="40" spans="1:13" s="2" customFormat="1" x14ac:dyDescent="0.25">
      <c r="A40" s="33" t="s">
        <v>101</v>
      </c>
      <c r="B40" s="42">
        <v>31868</v>
      </c>
      <c r="C40" s="42">
        <v>32412</v>
      </c>
      <c r="D40" s="42">
        <v>32419</v>
      </c>
      <c r="E40" s="42">
        <v>32206</v>
      </c>
      <c r="F40" s="42">
        <v>32876</v>
      </c>
      <c r="G40" s="42">
        <v>32902</v>
      </c>
      <c r="H40" s="42">
        <v>32897</v>
      </c>
      <c r="I40" s="42">
        <v>32848</v>
      </c>
      <c r="J40" s="42">
        <v>32441</v>
      </c>
      <c r="K40" s="42">
        <v>32326</v>
      </c>
      <c r="L40" s="42">
        <v>32108</v>
      </c>
      <c r="M40" s="42">
        <v>31960</v>
      </c>
    </row>
    <row r="41" spans="1:13" s="2" customFormat="1" x14ac:dyDescent="0.25">
      <c r="A41" s="35" t="s">
        <v>22</v>
      </c>
      <c r="B41" s="42">
        <f>+B81</f>
        <v>321797</v>
      </c>
      <c r="C41" s="42">
        <f t="shared" ref="C41:M41" si="3">+C81</f>
        <v>316749</v>
      </c>
      <c r="D41" s="42">
        <f t="shared" si="3"/>
        <v>325207</v>
      </c>
      <c r="E41" s="42">
        <f t="shared" si="3"/>
        <v>319134</v>
      </c>
      <c r="F41" s="42">
        <f t="shared" si="3"/>
        <v>311065</v>
      </c>
      <c r="G41" s="42">
        <f t="shared" si="3"/>
        <v>315179</v>
      </c>
      <c r="H41" s="42">
        <f t="shared" si="3"/>
        <v>316035</v>
      </c>
      <c r="I41" s="42">
        <f t="shared" si="3"/>
        <v>313738</v>
      </c>
      <c r="J41" s="42">
        <f t="shared" si="3"/>
        <v>313984</v>
      </c>
      <c r="K41" s="42">
        <f t="shared" si="3"/>
        <v>316315</v>
      </c>
      <c r="L41" s="42">
        <f t="shared" si="3"/>
        <v>316145</v>
      </c>
      <c r="M41" s="42">
        <f t="shared" si="3"/>
        <v>312975</v>
      </c>
    </row>
    <row r="42" spans="1:13" s="2" customFormat="1" x14ac:dyDescent="0.25">
      <c r="A42" s="35" t="s">
        <v>98</v>
      </c>
      <c r="B42" s="42">
        <v>303322</v>
      </c>
      <c r="C42" s="42">
        <v>307687</v>
      </c>
      <c r="D42" s="42">
        <v>310094</v>
      </c>
      <c r="E42" s="42">
        <v>311131</v>
      </c>
      <c r="F42" s="42">
        <v>311065</v>
      </c>
      <c r="G42" s="42">
        <v>315179</v>
      </c>
      <c r="H42" s="42">
        <v>316035</v>
      </c>
      <c r="I42" s="42">
        <v>313738</v>
      </c>
      <c r="J42" s="42">
        <v>313984</v>
      </c>
      <c r="K42" s="42">
        <v>316315</v>
      </c>
      <c r="L42" s="42">
        <v>316145</v>
      </c>
      <c r="M42" s="42">
        <v>312975</v>
      </c>
    </row>
    <row r="43" spans="1:13" s="2" customFormat="1" x14ac:dyDescent="0.25">
      <c r="B43"/>
      <c r="C43"/>
      <c r="D43"/>
      <c r="E43"/>
    </row>
    <row r="44" spans="1:13" s="2" customFormat="1" x14ac:dyDescent="0.25">
      <c r="A44" s="35" t="s">
        <v>9</v>
      </c>
      <c r="B44" s="42">
        <f>+B103</f>
        <v>97816</v>
      </c>
      <c r="C44" s="42">
        <f t="shared" ref="C44:M44" si="4">+C103</f>
        <v>92956</v>
      </c>
      <c r="D44" s="42">
        <f t="shared" si="4"/>
        <v>92569</v>
      </c>
      <c r="E44" s="42">
        <f t="shared" si="4"/>
        <v>94209</v>
      </c>
      <c r="F44" s="42">
        <f t="shared" si="4"/>
        <v>97765</v>
      </c>
      <c r="G44" s="42">
        <f t="shared" si="4"/>
        <v>99809</v>
      </c>
      <c r="H44" s="42">
        <f t="shared" si="4"/>
        <v>97932</v>
      </c>
      <c r="I44" s="42">
        <f t="shared" si="4"/>
        <v>97664</v>
      </c>
      <c r="J44" s="42">
        <f t="shared" si="4"/>
        <v>97757</v>
      </c>
      <c r="K44" s="42">
        <f t="shared" si="4"/>
        <v>99296</v>
      </c>
      <c r="L44" s="42">
        <f t="shared" si="4"/>
        <v>95279</v>
      </c>
      <c r="M44" s="42">
        <f t="shared" si="4"/>
        <v>98702</v>
      </c>
    </row>
    <row r="45" spans="1:13" s="2" customFormat="1" x14ac:dyDescent="0.25">
      <c r="A45" s="35" t="s">
        <v>103</v>
      </c>
      <c r="B45" s="42">
        <v>98590</v>
      </c>
      <c r="C45" s="42">
        <v>98203</v>
      </c>
      <c r="D45" s="42">
        <v>95224</v>
      </c>
      <c r="E45" s="42">
        <v>95807</v>
      </c>
      <c r="F45" s="42">
        <v>97765</v>
      </c>
      <c r="G45" s="42">
        <v>99809</v>
      </c>
      <c r="H45" s="42">
        <v>97932</v>
      </c>
      <c r="I45" s="42">
        <v>97664</v>
      </c>
      <c r="J45" s="42">
        <v>97757</v>
      </c>
      <c r="K45" s="42">
        <v>99296</v>
      </c>
      <c r="L45" s="42">
        <v>95279</v>
      </c>
      <c r="M45" s="42">
        <v>98702</v>
      </c>
    </row>
    <row r="46" spans="1:13" s="2" customFormat="1" x14ac:dyDescent="0.25">
      <c r="B46"/>
      <c r="C46"/>
      <c r="D46"/>
      <c r="E46"/>
    </row>
    <row r="47" spans="1:13" s="2" customFormat="1" x14ac:dyDescent="0.25">
      <c r="A47" s="35" t="s">
        <v>27</v>
      </c>
      <c r="B47" s="42">
        <f>+B109</f>
        <v>219585</v>
      </c>
      <c r="C47" s="42">
        <f t="shared" ref="C47:M47" si="5">+C109</f>
        <v>219397</v>
      </c>
      <c r="D47" s="42">
        <f t="shared" si="5"/>
        <v>228242</v>
      </c>
      <c r="E47" s="42">
        <f t="shared" si="5"/>
        <v>220529</v>
      </c>
      <c r="F47" s="42">
        <f t="shared" si="5"/>
        <v>208904</v>
      </c>
      <c r="G47" s="42">
        <f t="shared" si="5"/>
        <v>210974</v>
      </c>
      <c r="H47" s="42">
        <f t="shared" si="5"/>
        <v>213707</v>
      </c>
      <c r="I47" s="42">
        <f t="shared" si="5"/>
        <v>211678</v>
      </c>
      <c r="J47" s="42">
        <f t="shared" si="5"/>
        <v>211831</v>
      </c>
      <c r="K47" s="42">
        <f t="shared" si="5"/>
        <v>212623</v>
      </c>
      <c r="L47" s="42">
        <f t="shared" si="5"/>
        <v>216470</v>
      </c>
      <c r="M47" s="42">
        <f t="shared" si="5"/>
        <v>209877</v>
      </c>
    </row>
    <row r="48" spans="1:13" s="2" customFormat="1" x14ac:dyDescent="0.25">
      <c r="B48"/>
      <c r="C48"/>
      <c r="D48"/>
      <c r="E48"/>
    </row>
    <row r="49" spans="1:13" s="2" customFormat="1" x14ac:dyDescent="0.25">
      <c r="A49" s="35" t="s">
        <v>83</v>
      </c>
      <c r="B49" s="42">
        <f>+B113</f>
        <v>98557</v>
      </c>
      <c r="C49" s="42">
        <f t="shared" ref="C49:M49" si="6">+C113</f>
        <v>89019</v>
      </c>
      <c r="D49" s="42">
        <f t="shared" si="6"/>
        <v>98557</v>
      </c>
      <c r="E49" s="42">
        <f t="shared" si="6"/>
        <v>95378</v>
      </c>
      <c r="F49" s="42">
        <f t="shared" si="6"/>
        <v>98556</v>
      </c>
      <c r="G49" s="42">
        <f t="shared" si="6"/>
        <v>98556</v>
      </c>
      <c r="H49" s="42">
        <f t="shared" si="6"/>
        <v>98556</v>
      </c>
      <c r="I49" s="42">
        <f t="shared" si="6"/>
        <v>98556</v>
      </c>
      <c r="J49" s="42">
        <f t="shared" si="6"/>
        <v>98556</v>
      </c>
      <c r="K49" s="42">
        <f t="shared" si="6"/>
        <v>98556</v>
      </c>
      <c r="L49" s="42">
        <f t="shared" si="6"/>
        <v>98556</v>
      </c>
      <c r="M49" s="42">
        <f t="shared" si="6"/>
        <v>98556</v>
      </c>
    </row>
    <row r="50" spans="1:13" s="2" customFormat="1" x14ac:dyDescent="0.25">
      <c r="A50" s="35" t="s">
        <v>104</v>
      </c>
      <c r="B50" s="42">
        <v>98556</v>
      </c>
      <c r="C50" s="42">
        <v>98556</v>
      </c>
      <c r="D50" s="42">
        <v>98556</v>
      </c>
      <c r="E50" s="42">
        <v>98556</v>
      </c>
      <c r="F50" s="42">
        <v>98556</v>
      </c>
      <c r="G50" s="42">
        <v>98556</v>
      </c>
      <c r="H50" s="42">
        <v>98556</v>
      </c>
      <c r="I50" s="42">
        <v>98556</v>
      </c>
      <c r="J50" s="42">
        <v>98556</v>
      </c>
      <c r="K50" s="42">
        <v>98556</v>
      </c>
      <c r="L50" s="42">
        <v>98556</v>
      </c>
      <c r="M50" s="42">
        <v>98556</v>
      </c>
    </row>
    <row r="51" spans="1:13" s="2" customFormat="1" x14ac:dyDescent="0.25">
      <c r="A51" s="35" t="s">
        <v>87</v>
      </c>
      <c r="B51" s="42">
        <f>+B121</f>
        <v>7043</v>
      </c>
      <c r="C51" s="42">
        <f t="shared" ref="C51:M51" si="7">+C121</f>
        <v>-3965</v>
      </c>
      <c r="D51" s="42">
        <f t="shared" si="7"/>
        <v>13724</v>
      </c>
      <c r="E51" s="42">
        <f t="shared" si="7"/>
        <v>20956</v>
      </c>
      <c r="F51" s="42">
        <f t="shared" si="7"/>
        <v>-2952</v>
      </c>
      <c r="G51" s="42">
        <f t="shared" si="7"/>
        <v>7398</v>
      </c>
      <c r="H51" s="42">
        <f t="shared" si="7"/>
        <v>7243</v>
      </c>
      <c r="I51" s="42">
        <f t="shared" si="7"/>
        <v>-7690</v>
      </c>
      <c r="J51" s="42">
        <f t="shared" si="7"/>
        <v>8437</v>
      </c>
      <c r="K51" s="42">
        <f t="shared" si="7"/>
        <v>4616</v>
      </c>
      <c r="L51" s="42">
        <f t="shared" si="7"/>
        <v>-9813</v>
      </c>
      <c r="M51" s="42">
        <f t="shared" si="7"/>
        <v>2183</v>
      </c>
    </row>
    <row r="52" spans="1:13" s="2" customFormat="1" x14ac:dyDescent="0.25">
      <c r="A52" s="35" t="s">
        <v>105</v>
      </c>
      <c r="B52" s="42">
        <v>4893</v>
      </c>
      <c r="C52" s="42">
        <v>-5932</v>
      </c>
      <c r="D52" s="42">
        <v>9502</v>
      </c>
      <c r="E52" s="42">
        <v>8421</v>
      </c>
      <c r="F52" s="42">
        <v>-2952</v>
      </c>
      <c r="G52" s="42">
        <v>7398</v>
      </c>
      <c r="H52" s="42">
        <v>7243</v>
      </c>
      <c r="I52" s="42">
        <v>-7690</v>
      </c>
      <c r="J52" s="42">
        <v>8437</v>
      </c>
      <c r="K52" s="42">
        <v>4616</v>
      </c>
      <c r="L52" s="42">
        <v>-9813</v>
      </c>
      <c r="M52" s="42">
        <v>2183</v>
      </c>
    </row>
    <row r="53" spans="1:13" s="2" customFormat="1" x14ac:dyDescent="0.25">
      <c r="A53" s="35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s="2" customFormat="1" x14ac:dyDescent="0.25">
      <c r="A54" s="35" t="s">
        <v>80</v>
      </c>
      <c r="B54" s="42">
        <f>+B44+B49+B51</f>
        <v>203416</v>
      </c>
      <c r="C54" s="42">
        <f t="shared" ref="C54:M54" si="8">+C44+C49+C51</f>
        <v>178010</v>
      </c>
      <c r="D54" s="42">
        <f t="shared" si="8"/>
        <v>204850</v>
      </c>
      <c r="E54" s="42">
        <f t="shared" si="8"/>
        <v>210543</v>
      </c>
      <c r="F54" s="42">
        <f t="shared" si="8"/>
        <v>193369</v>
      </c>
      <c r="G54" s="42">
        <f t="shared" si="8"/>
        <v>205763</v>
      </c>
      <c r="H54" s="42">
        <f t="shared" si="8"/>
        <v>203731</v>
      </c>
      <c r="I54" s="42">
        <f t="shared" si="8"/>
        <v>188530</v>
      </c>
      <c r="J54" s="42">
        <f t="shared" si="8"/>
        <v>204750</v>
      </c>
      <c r="K54" s="42">
        <f t="shared" si="8"/>
        <v>202468</v>
      </c>
      <c r="L54" s="42">
        <f t="shared" si="8"/>
        <v>184022</v>
      </c>
      <c r="M54" s="42">
        <f t="shared" si="8"/>
        <v>199441</v>
      </c>
    </row>
    <row r="55" spans="1:13" s="2" customFormat="1" x14ac:dyDescent="0.25">
      <c r="A55" s="35" t="s">
        <v>99</v>
      </c>
      <c r="B55" s="42">
        <f>+B45+B50+B52</f>
        <v>202039</v>
      </c>
      <c r="C55" s="42">
        <f t="shared" ref="C55:M55" si="9">+C45+C50+C52</f>
        <v>190827</v>
      </c>
      <c r="D55" s="42">
        <f t="shared" si="9"/>
        <v>203282</v>
      </c>
      <c r="E55" s="42">
        <f t="shared" si="9"/>
        <v>202784</v>
      </c>
      <c r="F55" s="42">
        <f t="shared" si="9"/>
        <v>193369</v>
      </c>
      <c r="G55" s="42">
        <f t="shared" si="9"/>
        <v>205763</v>
      </c>
      <c r="H55" s="42">
        <f t="shared" si="9"/>
        <v>203731</v>
      </c>
      <c r="I55" s="42">
        <f t="shared" si="9"/>
        <v>188530</v>
      </c>
      <c r="J55" s="42">
        <f t="shared" si="9"/>
        <v>204750</v>
      </c>
      <c r="K55" s="42">
        <f t="shared" si="9"/>
        <v>202468</v>
      </c>
      <c r="L55" s="42">
        <f t="shared" si="9"/>
        <v>184022</v>
      </c>
      <c r="M55" s="42">
        <f t="shared" si="9"/>
        <v>199441</v>
      </c>
    </row>
    <row r="56" spans="1:13" s="2" customFormat="1" x14ac:dyDescent="0.25">
      <c r="A56" s="35"/>
      <c r="B56"/>
      <c r="C56"/>
      <c r="D56"/>
      <c r="E56"/>
    </row>
    <row r="57" spans="1:13" s="2" customFormat="1" x14ac:dyDescent="0.25">
      <c r="A57" s="35" t="s">
        <v>88</v>
      </c>
      <c r="B57" s="42">
        <f>+B123</f>
        <v>113985</v>
      </c>
      <c r="C57" s="42">
        <f t="shared" ref="C57:M57" si="10">+C123</f>
        <v>134343</v>
      </c>
      <c r="D57" s="42">
        <f t="shared" si="10"/>
        <v>115961</v>
      </c>
      <c r="E57" s="42">
        <f t="shared" si="10"/>
        <v>104195</v>
      </c>
      <c r="F57" s="42">
        <f t="shared" si="10"/>
        <v>113300</v>
      </c>
      <c r="G57" s="42">
        <f t="shared" si="10"/>
        <v>105020</v>
      </c>
      <c r="H57" s="42">
        <f t="shared" si="10"/>
        <v>107908</v>
      </c>
      <c r="I57" s="42">
        <f t="shared" si="10"/>
        <v>120812</v>
      </c>
      <c r="J57" s="42">
        <f t="shared" si="10"/>
        <v>104838</v>
      </c>
      <c r="K57" s="42">
        <f t="shared" si="10"/>
        <v>109451</v>
      </c>
      <c r="L57" s="42">
        <f t="shared" si="10"/>
        <v>127727</v>
      </c>
      <c r="M57" s="42">
        <f t="shared" si="10"/>
        <v>109138</v>
      </c>
    </row>
    <row r="58" spans="1:13" s="2" customFormat="1" x14ac:dyDescent="0.25">
      <c r="B58"/>
      <c r="C58"/>
      <c r="D58"/>
      <c r="E58"/>
    </row>
    <row r="59" spans="1:13" s="2" customFormat="1" x14ac:dyDescent="0.25">
      <c r="A59" s="35" t="s">
        <v>9</v>
      </c>
      <c r="B59" t="s">
        <v>106</v>
      </c>
      <c r="C59"/>
      <c r="D59"/>
      <c r="E59"/>
    </row>
    <row r="60" spans="1:13" s="2" customFormat="1" x14ac:dyDescent="0.25">
      <c r="A60" s="33" t="s">
        <v>10</v>
      </c>
      <c r="B60">
        <f ca="1">+OFFSET($A$85,1,$A$19)</f>
        <v>2948</v>
      </c>
      <c r="C60"/>
      <c r="D60"/>
      <c r="E60"/>
    </row>
    <row r="61" spans="1:13" s="2" customFormat="1" x14ac:dyDescent="0.25">
      <c r="A61" s="33" t="s">
        <v>11</v>
      </c>
      <c r="B61">
        <f ca="1">+OFFSET($A$85,2,$A$19)</f>
        <v>29376</v>
      </c>
      <c r="C61"/>
      <c r="D61"/>
      <c r="E61"/>
    </row>
    <row r="62" spans="1:13" s="2" customFormat="1" x14ac:dyDescent="0.25">
      <c r="A62" s="33" t="s">
        <v>12</v>
      </c>
      <c r="B62">
        <f ca="1">+OFFSET($A$85,3,$A$19)</f>
        <v>6417</v>
      </c>
      <c r="C62"/>
      <c r="D62"/>
      <c r="E62"/>
    </row>
    <row r="63" spans="1:13" s="2" customFormat="1" x14ac:dyDescent="0.25">
      <c r="A63" s="33" t="s">
        <v>14</v>
      </c>
      <c r="B63">
        <f ca="1">+OFFSET($A$85,4,$A$19)</f>
        <v>4495</v>
      </c>
      <c r="C63"/>
      <c r="D63"/>
      <c r="E63"/>
    </row>
    <row r="64" spans="1:13" s="2" customFormat="1" x14ac:dyDescent="0.25">
      <c r="A64" s="33" t="s">
        <v>15</v>
      </c>
      <c r="B64">
        <f ca="1">+OFFSET($A$85,5,$A$19)</f>
        <v>2566</v>
      </c>
      <c r="C64"/>
      <c r="D64"/>
      <c r="E64"/>
    </row>
    <row r="65" spans="1:13" s="2" customFormat="1" x14ac:dyDescent="0.25">
      <c r="A65" s="33" t="s">
        <v>23</v>
      </c>
      <c r="B65">
        <f ca="1">+OFFSET($A$85,6,$A$19)</f>
        <v>867</v>
      </c>
      <c r="C65"/>
      <c r="D65"/>
      <c r="E65"/>
    </row>
    <row r="66" spans="1:13" s="2" customFormat="1" x14ac:dyDescent="0.25">
      <c r="A66" s="33" t="s">
        <v>13</v>
      </c>
      <c r="B66">
        <f ca="1">+OFFSET($A$85,10,$A$19)</f>
        <v>8667</v>
      </c>
      <c r="C66" s="42"/>
      <c r="D66"/>
      <c r="E66"/>
    </row>
    <row r="67" spans="1:13" s="2" customFormat="1" x14ac:dyDescent="0.25">
      <c r="A67" s="33" t="s">
        <v>16</v>
      </c>
      <c r="B67">
        <f ca="1">+OFFSET($A$85,11,$A$19)</f>
        <v>21722</v>
      </c>
      <c r="C67"/>
      <c r="D67"/>
      <c r="E67"/>
    </row>
    <row r="68" spans="1:13" s="2" customFormat="1" x14ac:dyDescent="0.25">
      <c r="A68" s="33" t="s">
        <v>24</v>
      </c>
      <c r="B68">
        <f ca="1">+OFFSET($A$85,12,$A$19)</f>
        <v>1015</v>
      </c>
      <c r="C68"/>
      <c r="D68"/>
      <c r="E68"/>
    </row>
    <row r="69" spans="1:13" s="2" customFormat="1" x14ac:dyDescent="0.25">
      <c r="A69" s="33" t="s">
        <v>78</v>
      </c>
      <c r="B69">
        <f ca="1">+OFFSET($A$85,13,$A$19)</f>
        <v>4005</v>
      </c>
      <c r="C69"/>
      <c r="D69"/>
      <c r="E69"/>
    </row>
    <row r="70" spans="1:13" s="2" customFormat="1" x14ac:dyDescent="0.25">
      <c r="A70" s="33" t="s">
        <v>25</v>
      </c>
      <c r="B70">
        <f ca="1">+OFFSET($A$85,14,$A$19)</f>
        <v>272</v>
      </c>
      <c r="C70"/>
      <c r="D70"/>
      <c r="E70"/>
    </row>
    <row r="71" spans="1:13" s="2" customFormat="1" x14ac:dyDescent="0.25">
      <c r="A71" s="33" t="s">
        <v>26</v>
      </c>
      <c r="B71">
        <f ca="1">+OFFSET($A$85,15,$A$19)</f>
        <v>15466</v>
      </c>
    </row>
    <row r="72" spans="1:13" s="2" customFormat="1" ht="12.75" x14ac:dyDescent="0.2">
      <c r="A72" s="35" t="s">
        <v>80</v>
      </c>
    </row>
    <row r="73" spans="1:13" s="2" customFormat="1" ht="12.75" x14ac:dyDescent="0.2"/>
    <row r="74" spans="1:13" s="2" customFormat="1" ht="12.75" x14ac:dyDescent="0.2">
      <c r="A74" s="33" t="s">
        <v>0</v>
      </c>
      <c r="B74" s="33" t="s">
        <v>63</v>
      </c>
      <c r="C74" s="33" t="s">
        <v>64</v>
      </c>
      <c r="D74" s="33" t="s">
        <v>65</v>
      </c>
      <c r="E74" s="33" t="s">
        <v>66</v>
      </c>
      <c r="F74" s="33" t="s">
        <v>67</v>
      </c>
      <c r="G74" s="33" t="s">
        <v>68</v>
      </c>
      <c r="H74" s="33" t="s">
        <v>69</v>
      </c>
      <c r="I74" s="33" t="s">
        <v>70</v>
      </c>
      <c r="J74" s="33" t="s">
        <v>71</v>
      </c>
      <c r="K74" s="33" t="s">
        <v>72</v>
      </c>
      <c r="L74" s="33" t="s">
        <v>73</v>
      </c>
      <c r="M74" s="33" t="s">
        <v>74</v>
      </c>
    </row>
    <row r="75" spans="1:13" s="2" customFormat="1" ht="12.75" x14ac:dyDescent="0.2">
      <c r="A75" s="34"/>
      <c r="B75" s="33" t="s">
        <v>1</v>
      </c>
      <c r="C75" s="33" t="s">
        <v>1</v>
      </c>
      <c r="D75" s="33" t="s">
        <v>1</v>
      </c>
      <c r="E75" s="33" t="s">
        <v>1</v>
      </c>
      <c r="F75" s="33" t="s">
        <v>43</v>
      </c>
      <c r="G75" s="33" t="s">
        <v>43</v>
      </c>
      <c r="H75" s="33" t="s">
        <v>43</v>
      </c>
      <c r="I75" s="33" t="s">
        <v>43</v>
      </c>
      <c r="J75" s="33" t="s">
        <v>43</v>
      </c>
      <c r="K75" s="33" t="s">
        <v>43</v>
      </c>
      <c r="L75" s="33" t="s">
        <v>43</v>
      </c>
      <c r="M75" s="33" t="s">
        <v>43</v>
      </c>
    </row>
    <row r="76" spans="1:13" s="2" customFormat="1" ht="12.75" x14ac:dyDescent="0.2">
      <c r="A76" s="35" t="s">
        <v>4</v>
      </c>
      <c r="B76" s="39">
        <v>293768</v>
      </c>
      <c r="C76" s="39">
        <v>294653</v>
      </c>
      <c r="D76" s="39">
        <v>296500</v>
      </c>
      <c r="E76" s="39">
        <v>298375</v>
      </c>
      <c r="F76" s="39">
        <v>297530</v>
      </c>
      <c r="G76" s="39">
        <v>298707</v>
      </c>
      <c r="H76" s="39">
        <v>299617</v>
      </c>
      <c r="I76" s="39">
        <v>300417</v>
      </c>
      <c r="J76" s="39">
        <v>301117</v>
      </c>
      <c r="K76" s="39">
        <v>302117</v>
      </c>
      <c r="L76" s="39">
        <v>302167</v>
      </c>
      <c r="M76" s="39">
        <v>302167</v>
      </c>
    </row>
    <row r="77" spans="1:13" s="2" customFormat="1" ht="12.75" x14ac:dyDescent="0.2">
      <c r="A77" s="33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s="2" customFormat="1" ht="12.75" x14ac:dyDescent="0.2">
      <c r="A78" s="35" t="s">
        <v>5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s="2" customFormat="1" ht="12.75" x14ac:dyDescent="0.2">
      <c r="A79" s="33" t="s">
        <v>6</v>
      </c>
      <c r="B79" s="39">
        <v>283928</v>
      </c>
      <c r="C79" s="39">
        <v>284535</v>
      </c>
      <c r="D79" s="39">
        <v>288465</v>
      </c>
      <c r="E79" s="39">
        <v>285778</v>
      </c>
      <c r="F79" s="39">
        <v>278189</v>
      </c>
      <c r="G79" s="39">
        <v>282277</v>
      </c>
      <c r="H79" s="39">
        <v>283138</v>
      </c>
      <c r="I79" s="39">
        <v>280890</v>
      </c>
      <c r="J79" s="39">
        <v>281543</v>
      </c>
      <c r="K79" s="39">
        <v>283989</v>
      </c>
      <c r="L79" s="39">
        <v>284037</v>
      </c>
      <c r="M79" s="39">
        <v>281015</v>
      </c>
    </row>
    <row r="80" spans="1:13" s="2" customFormat="1" ht="12.75" x14ac:dyDescent="0.2">
      <c r="A80" s="33" t="s">
        <v>7</v>
      </c>
      <c r="B80" s="39">
        <v>37869</v>
      </c>
      <c r="C80" s="39">
        <v>32214</v>
      </c>
      <c r="D80" s="39">
        <v>36742</v>
      </c>
      <c r="E80" s="39">
        <v>33356</v>
      </c>
      <c r="F80" s="39">
        <v>32876</v>
      </c>
      <c r="G80" s="39">
        <v>32902</v>
      </c>
      <c r="H80" s="39">
        <v>32897</v>
      </c>
      <c r="I80" s="39">
        <v>32848</v>
      </c>
      <c r="J80" s="39">
        <v>32441</v>
      </c>
      <c r="K80" s="39">
        <v>32326</v>
      </c>
      <c r="L80" s="39">
        <v>32108</v>
      </c>
      <c r="M80" s="39">
        <v>31960</v>
      </c>
    </row>
    <row r="81" spans="1:13" s="2" customFormat="1" ht="12.75" x14ac:dyDescent="0.2">
      <c r="A81" s="35" t="s">
        <v>22</v>
      </c>
      <c r="B81" s="40">
        <f>SUM(B79:B80)</f>
        <v>321797</v>
      </c>
      <c r="C81" s="40">
        <f t="shared" ref="C81:M81" si="11">SUM(C79:C80)</f>
        <v>316749</v>
      </c>
      <c r="D81" s="40">
        <f t="shared" si="11"/>
        <v>325207</v>
      </c>
      <c r="E81" s="40">
        <f t="shared" si="11"/>
        <v>319134</v>
      </c>
      <c r="F81" s="40">
        <f t="shared" si="11"/>
        <v>311065</v>
      </c>
      <c r="G81" s="40">
        <f t="shared" si="11"/>
        <v>315179</v>
      </c>
      <c r="H81" s="40">
        <f t="shared" si="11"/>
        <v>316035</v>
      </c>
      <c r="I81" s="40">
        <f t="shared" si="11"/>
        <v>313738</v>
      </c>
      <c r="J81" s="40">
        <f t="shared" si="11"/>
        <v>313984</v>
      </c>
      <c r="K81" s="40">
        <f t="shared" si="11"/>
        <v>316315</v>
      </c>
      <c r="L81" s="40">
        <f t="shared" si="11"/>
        <v>316145</v>
      </c>
      <c r="M81" s="40">
        <f t="shared" si="11"/>
        <v>312975</v>
      </c>
    </row>
    <row r="82" spans="1:13" s="2" customFormat="1" ht="12.75" x14ac:dyDescent="0.2">
      <c r="A82" s="33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s="2" customFormat="1" ht="12.75" x14ac:dyDescent="0.2">
      <c r="A83" s="35" t="s">
        <v>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s="2" customFormat="1" ht="12.75" x14ac:dyDescent="0.2">
      <c r="A84" s="33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s="2" customFormat="1" ht="12.75" x14ac:dyDescent="0.2">
      <c r="A85" s="36" t="s">
        <v>75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s="2" customFormat="1" ht="12.75" x14ac:dyDescent="0.2">
      <c r="A86" s="33" t="s">
        <v>10</v>
      </c>
      <c r="B86" s="39">
        <v>2948</v>
      </c>
      <c r="C86" s="39">
        <v>3450</v>
      </c>
      <c r="D86" s="39">
        <v>3398</v>
      </c>
      <c r="E86" s="39">
        <v>3566</v>
      </c>
      <c r="F86" s="39">
        <v>3575</v>
      </c>
      <c r="G86" s="39">
        <v>3605</v>
      </c>
      <c r="H86" s="39">
        <v>3603</v>
      </c>
      <c r="I86" s="39">
        <v>3781</v>
      </c>
      <c r="J86" s="39">
        <v>3535</v>
      </c>
      <c r="K86" s="39">
        <v>3487</v>
      </c>
      <c r="L86" s="39">
        <v>3536</v>
      </c>
      <c r="M86" s="39">
        <v>3502</v>
      </c>
    </row>
    <row r="87" spans="1:13" s="2" customFormat="1" ht="12.75" x14ac:dyDescent="0.2">
      <c r="A87" s="33" t="s">
        <v>11</v>
      </c>
      <c r="B87" s="39">
        <v>29376</v>
      </c>
      <c r="C87" s="39">
        <v>28304</v>
      </c>
      <c r="D87" s="39">
        <v>25343</v>
      </c>
      <c r="E87" s="39">
        <v>27726</v>
      </c>
      <c r="F87" s="39">
        <v>29026</v>
      </c>
      <c r="G87" s="39">
        <v>29026</v>
      </c>
      <c r="H87" s="39">
        <v>29460</v>
      </c>
      <c r="I87" s="39">
        <v>29460</v>
      </c>
      <c r="J87" s="39">
        <v>29460</v>
      </c>
      <c r="K87" s="39">
        <v>29460</v>
      </c>
      <c r="L87" s="39">
        <v>29460</v>
      </c>
      <c r="M87" s="39">
        <v>33366</v>
      </c>
    </row>
    <row r="88" spans="1:13" s="2" customFormat="1" ht="12.75" x14ac:dyDescent="0.2">
      <c r="A88" s="33" t="s">
        <v>12</v>
      </c>
      <c r="B88" s="39">
        <v>6417</v>
      </c>
      <c r="C88" s="39">
        <v>2732</v>
      </c>
      <c r="D88" s="39">
        <v>4054</v>
      </c>
      <c r="E88" s="39">
        <v>2772</v>
      </c>
      <c r="F88" s="39">
        <v>4217</v>
      </c>
      <c r="G88" s="39">
        <v>5212</v>
      </c>
      <c r="H88" s="39">
        <v>3737</v>
      </c>
      <c r="I88" s="39">
        <v>2762</v>
      </c>
      <c r="J88" s="39">
        <v>3612</v>
      </c>
      <c r="K88" s="39">
        <v>6472</v>
      </c>
      <c r="L88" s="39">
        <v>2672</v>
      </c>
      <c r="M88" s="39">
        <v>3012</v>
      </c>
    </row>
    <row r="89" spans="1:13" s="2" customFormat="1" ht="12.75" x14ac:dyDescent="0.2">
      <c r="A89" s="33" t="s">
        <v>14</v>
      </c>
      <c r="B89" s="39">
        <v>4495</v>
      </c>
      <c r="C89" s="39">
        <v>3837</v>
      </c>
      <c r="D89" s="39">
        <v>5201</v>
      </c>
      <c r="E89" s="39">
        <v>4866</v>
      </c>
      <c r="F89" s="39">
        <v>5280</v>
      </c>
      <c r="G89" s="39">
        <v>6082</v>
      </c>
      <c r="H89" s="39">
        <v>6745</v>
      </c>
      <c r="I89" s="39">
        <v>6851</v>
      </c>
      <c r="J89" s="39">
        <v>4969</v>
      </c>
      <c r="K89" s="39">
        <v>4805</v>
      </c>
      <c r="L89" s="39">
        <v>4482</v>
      </c>
      <c r="M89" s="39">
        <v>4257</v>
      </c>
    </row>
    <row r="90" spans="1:13" s="2" customFormat="1" ht="12.75" x14ac:dyDescent="0.2">
      <c r="A90" s="33" t="s">
        <v>15</v>
      </c>
      <c r="B90" s="39">
        <v>2566</v>
      </c>
      <c r="C90" s="39">
        <v>2457</v>
      </c>
      <c r="D90" s="39">
        <v>2494</v>
      </c>
      <c r="E90" s="39">
        <v>2537</v>
      </c>
      <c r="F90" s="39">
        <v>3107</v>
      </c>
      <c r="G90" s="39">
        <v>2509</v>
      </c>
      <c r="H90" s="39">
        <v>2578</v>
      </c>
      <c r="I90" s="39">
        <v>2659</v>
      </c>
      <c r="J90" s="39">
        <v>3794</v>
      </c>
      <c r="K90" s="39">
        <v>2444</v>
      </c>
      <c r="L90" s="39">
        <v>2610</v>
      </c>
      <c r="M90" s="39">
        <v>2473</v>
      </c>
    </row>
    <row r="91" spans="1:13" s="2" customFormat="1" ht="12.75" x14ac:dyDescent="0.2">
      <c r="A91" s="33" t="s">
        <v>23</v>
      </c>
      <c r="B91" s="39">
        <v>867</v>
      </c>
      <c r="C91" s="39">
        <v>1056</v>
      </c>
      <c r="D91" s="39">
        <v>1268</v>
      </c>
      <c r="E91" s="39">
        <v>1643</v>
      </c>
      <c r="F91" s="39">
        <v>1791</v>
      </c>
      <c r="G91" s="39">
        <v>2041</v>
      </c>
      <c r="H91" s="39">
        <v>1002</v>
      </c>
      <c r="I91" s="39">
        <v>1139</v>
      </c>
      <c r="J91" s="39">
        <v>991</v>
      </c>
      <c r="K91" s="39">
        <v>1139</v>
      </c>
      <c r="L91" s="39">
        <v>991</v>
      </c>
      <c r="M91" s="39">
        <v>1139</v>
      </c>
    </row>
    <row r="92" spans="1:13" s="2" customFormat="1" ht="12.75" x14ac:dyDescent="0.2">
      <c r="A92" s="35" t="s">
        <v>76</v>
      </c>
      <c r="B92" s="40">
        <f>SUM(B86:B91)</f>
        <v>46669</v>
      </c>
      <c r="C92" s="40">
        <f t="shared" ref="C92:M92" si="12">SUM(C86:C91)</f>
        <v>41836</v>
      </c>
      <c r="D92" s="40">
        <f t="shared" si="12"/>
        <v>41758</v>
      </c>
      <c r="E92" s="40">
        <f t="shared" si="12"/>
        <v>43110</v>
      </c>
      <c r="F92" s="40">
        <f t="shared" si="12"/>
        <v>46996</v>
      </c>
      <c r="G92" s="40">
        <f t="shared" si="12"/>
        <v>48475</v>
      </c>
      <c r="H92" s="40">
        <f t="shared" si="12"/>
        <v>47125</v>
      </c>
      <c r="I92" s="40">
        <f t="shared" si="12"/>
        <v>46652</v>
      </c>
      <c r="J92" s="40">
        <f t="shared" si="12"/>
        <v>46361</v>
      </c>
      <c r="K92" s="40">
        <f t="shared" si="12"/>
        <v>47807</v>
      </c>
      <c r="L92" s="40">
        <f t="shared" si="12"/>
        <v>43751</v>
      </c>
      <c r="M92" s="40">
        <f t="shared" si="12"/>
        <v>47749</v>
      </c>
    </row>
    <row r="93" spans="1:13" s="2" customFormat="1" ht="12.75" x14ac:dyDescent="0.2">
      <c r="A93" s="33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s="2" customFormat="1" ht="12.75" x14ac:dyDescent="0.2">
      <c r="A94" s="36" t="s">
        <v>77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s="2" customFormat="1" ht="12.75" x14ac:dyDescent="0.2">
      <c r="A95" s="33" t="s">
        <v>13</v>
      </c>
      <c r="B95" s="39">
        <v>8667</v>
      </c>
      <c r="C95" s="39">
        <v>9030</v>
      </c>
      <c r="D95" s="39">
        <v>8900</v>
      </c>
      <c r="E95" s="39">
        <v>8406</v>
      </c>
      <c r="F95" s="39">
        <v>8780</v>
      </c>
      <c r="G95" s="39">
        <v>8963</v>
      </c>
      <c r="H95" s="39">
        <v>9002</v>
      </c>
      <c r="I95" s="39">
        <v>9322</v>
      </c>
      <c r="J95" s="39">
        <v>9537</v>
      </c>
      <c r="K95" s="39">
        <v>9670</v>
      </c>
      <c r="L95" s="39">
        <v>9718</v>
      </c>
      <c r="M95" s="39">
        <v>9301</v>
      </c>
    </row>
    <row r="96" spans="1:13" s="2" customFormat="1" ht="12.75" x14ac:dyDescent="0.2">
      <c r="A96" s="33" t="s">
        <v>16</v>
      </c>
      <c r="B96" s="39">
        <v>21722</v>
      </c>
      <c r="C96" s="39">
        <v>21722</v>
      </c>
      <c r="D96" s="39">
        <v>21722</v>
      </c>
      <c r="E96" s="39">
        <v>21722</v>
      </c>
      <c r="F96" s="39">
        <v>21722</v>
      </c>
      <c r="G96" s="39">
        <v>21722</v>
      </c>
      <c r="H96" s="39">
        <v>21722</v>
      </c>
      <c r="I96" s="39">
        <v>21722</v>
      </c>
      <c r="J96" s="39">
        <v>21722</v>
      </c>
      <c r="K96" s="39">
        <v>21722</v>
      </c>
      <c r="L96" s="39">
        <v>21722</v>
      </c>
      <c r="M96" s="39">
        <v>21722</v>
      </c>
    </row>
    <row r="97" spans="1:13" s="2" customFormat="1" ht="12.75" x14ac:dyDescent="0.2">
      <c r="A97" s="33" t="s">
        <v>24</v>
      </c>
      <c r="B97" s="39">
        <v>1015</v>
      </c>
      <c r="C97" s="39"/>
      <c r="D97" s="39">
        <v>73</v>
      </c>
      <c r="E97" s="39">
        <v>433</v>
      </c>
      <c r="F97" s="39">
        <v>433</v>
      </c>
      <c r="G97" s="39">
        <v>609</v>
      </c>
      <c r="H97" s="39"/>
      <c r="I97" s="39"/>
      <c r="J97" s="39">
        <v>157</v>
      </c>
      <c r="K97" s="39"/>
      <c r="L97" s="39"/>
      <c r="M97" s="39"/>
    </row>
    <row r="98" spans="1:13" s="2" customFormat="1" ht="12.75" x14ac:dyDescent="0.2">
      <c r="A98" s="33" t="s">
        <v>78</v>
      </c>
      <c r="B98" s="39">
        <v>4005</v>
      </c>
      <c r="C98" s="39">
        <v>4005</v>
      </c>
      <c r="D98" s="39">
        <v>4005</v>
      </c>
      <c r="E98" s="39">
        <v>4005</v>
      </c>
      <c r="F98" s="39">
        <v>4005</v>
      </c>
      <c r="G98" s="39">
        <v>4005</v>
      </c>
      <c r="H98" s="39">
        <v>4005</v>
      </c>
      <c r="I98" s="39">
        <v>4005</v>
      </c>
      <c r="J98" s="39">
        <v>4005</v>
      </c>
      <c r="K98" s="39">
        <v>4005</v>
      </c>
      <c r="L98" s="39">
        <v>4005</v>
      </c>
      <c r="M98" s="39">
        <v>4005</v>
      </c>
    </row>
    <row r="99" spans="1:13" s="2" customFormat="1" ht="12.75" x14ac:dyDescent="0.2">
      <c r="A99" s="33" t="s">
        <v>25</v>
      </c>
      <c r="B99" s="39">
        <v>272</v>
      </c>
      <c r="C99" s="39">
        <v>273</v>
      </c>
      <c r="D99" s="39">
        <v>273</v>
      </c>
      <c r="E99" s="39">
        <v>273</v>
      </c>
      <c r="F99" s="39">
        <v>276</v>
      </c>
      <c r="G99" s="39">
        <v>276</v>
      </c>
      <c r="H99" s="39">
        <v>276</v>
      </c>
      <c r="I99" s="39">
        <v>276</v>
      </c>
      <c r="J99" s="39">
        <v>276</v>
      </c>
      <c r="K99" s="39">
        <v>276</v>
      </c>
      <c r="L99" s="39">
        <v>276</v>
      </c>
      <c r="M99" s="39">
        <v>276</v>
      </c>
    </row>
    <row r="100" spans="1:13" s="2" customFormat="1" ht="12.75" x14ac:dyDescent="0.2">
      <c r="A100" s="33" t="s">
        <v>26</v>
      </c>
      <c r="B100" s="39">
        <v>15466</v>
      </c>
      <c r="C100" s="39">
        <v>16090</v>
      </c>
      <c r="D100" s="39">
        <v>15838</v>
      </c>
      <c r="E100" s="39">
        <v>16260</v>
      </c>
      <c r="F100" s="39">
        <v>15553</v>
      </c>
      <c r="G100" s="39">
        <v>15759</v>
      </c>
      <c r="H100" s="39">
        <v>15802</v>
      </c>
      <c r="I100" s="39">
        <v>15687</v>
      </c>
      <c r="J100" s="39">
        <v>15699</v>
      </c>
      <c r="K100" s="39">
        <v>15816</v>
      </c>
      <c r="L100" s="39">
        <v>15807</v>
      </c>
      <c r="M100" s="39">
        <v>15649</v>
      </c>
    </row>
    <row r="101" spans="1:13" s="2" customFormat="1" ht="12.75" x14ac:dyDescent="0.2">
      <c r="A101" s="35" t="s">
        <v>79</v>
      </c>
      <c r="B101" s="40">
        <f>SUM(B95:B100)</f>
        <v>51147</v>
      </c>
      <c r="C101" s="40">
        <f t="shared" ref="C101:M101" si="13">SUM(C95:C100)</f>
        <v>51120</v>
      </c>
      <c r="D101" s="40">
        <f t="shared" si="13"/>
        <v>50811</v>
      </c>
      <c r="E101" s="40">
        <f t="shared" si="13"/>
        <v>51099</v>
      </c>
      <c r="F101" s="40">
        <f t="shared" si="13"/>
        <v>50769</v>
      </c>
      <c r="G101" s="40">
        <f t="shared" si="13"/>
        <v>51334</v>
      </c>
      <c r="H101" s="40">
        <f t="shared" si="13"/>
        <v>50807</v>
      </c>
      <c r="I101" s="40">
        <f t="shared" si="13"/>
        <v>51012</v>
      </c>
      <c r="J101" s="40">
        <f t="shared" si="13"/>
        <v>51396</v>
      </c>
      <c r="K101" s="40">
        <f t="shared" si="13"/>
        <v>51489</v>
      </c>
      <c r="L101" s="40">
        <f t="shared" si="13"/>
        <v>51528</v>
      </c>
      <c r="M101" s="40">
        <f t="shared" si="13"/>
        <v>50953</v>
      </c>
    </row>
    <row r="102" spans="1:13" s="2" customFormat="1" ht="12.75" x14ac:dyDescent="0.2">
      <c r="A102" s="35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s="2" customFormat="1" ht="12.75" x14ac:dyDescent="0.2">
      <c r="A103" s="35" t="s">
        <v>80</v>
      </c>
      <c r="B103" s="40">
        <f>+B92+B101</f>
        <v>97816</v>
      </c>
      <c r="C103" s="40">
        <f t="shared" ref="C103:M103" si="14">+C92+C101</f>
        <v>92956</v>
      </c>
      <c r="D103" s="40">
        <f t="shared" si="14"/>
        <v>92569</v>
      </c>
      <c r="E103" s="40">
        <f t="shared" si="14"/>
        <v>94209</v>
      </c>
      <c r="F103" s="40">
        <f t="shared" si="14"/>
        <v>97765</v>
      </c>
      <c r="G103" s="40">
        <f t="shared" si="14"/>
        <v>99809</v>
      </c>
      <c r="H103" s="40">
        <f t="shared" si="14"/>
        <v>97932</v>
      </c>
      <c r="I103" s="40">
        <f t="shared" si="14"/>
        <v>97664</v>
      </c>
      <c r="J103" s="40">
        <f t="shared" si="14"/>
        <v>97757</v>
      </c>
      <c r="K103" s="40">
        <f t="shared" si="14"/>
        <v>99296</v>
      </c>
      <c r="L103" s="40">
        <f t="shared" si="14"/>
        <v>95279</v>
      </c>
      <c r="M103" s="40">
        <f t="shared" si="14"/>
        <v>98702</v>
      </c>
    </row>
    <row r="104" spans="1:13" s="2" customFormat="1" ht="12.75" x14ac:dyDescent="0.2">
      <c r="A104" s="35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s="2" customFormat="1" ht="12.75" x14ac:dyDescent="0.2">
      <c r="A105" s="35" t="s">
        <v>81</v>
      </c>
      <c r="B105" s="40">
        <f t="shared" ref="B105:M105" si="15">+B81-B103</f>
        <v>223981</v>
      </c>
      <c r="C105" s="40">
        <f t="shared" si="15"/>
        <v>223793</v>
      </c>
      <c r="D105" s="40">
        <f t="shared" si="15"/>
        <v>232638</v>
      </c>
      <c r="E105" s="40">
        <f t="shared" si="15"/>
        <v>224925</v>
      </c>
      <c r="F105" s="40">
        <f t="shared" si="15"/>
        <v>213300</v>
      </c>
      <c r="G105" s="40">
        <f t="shared" si="15"/>
        <v>215370</v>
      </c>
      <c r="H105" s="40">
        <f t="shared" si="15"/>
        <v>218103</v>
      </c>
      <c r="I105" s="40">
        <f t="shared" si="15"/>
        <v>216074</v>
      </c>
      <c r="J105" s="40">
        <f t="shared" si="15"/>
        <v>216227</v>
      </c>
      <c r="K105" s="40">
        <f t="shared" si="15"/>
        <v>217019</v>
      </c>
      <c r="L105" s="40">
        <f t="shared" si="15"/>
        <v>220866</v>
      </c>
      <c r="M105" s="40">
        <f t="shared" si="15"/>
        <v>214273</v>
      </c>
    </row>
    <row r="106" spans="1:13" s="2" customFormat="1" ht="12.75" x14ac:dyDescent="0.2">
      <c r="A106" s="33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s="2" customFormat="1" ht="12.75" x14ac:dyDescent="0.2">
      <c r="A107" s="33" t="s">
        <v>28</v>
      </c>
      <c r="B107" s="39">
        <v>4396</v>
      </c>
      <c r="C107" s="39">
        <v>4396</v>
      </c>
      <c r="D107" s="39">
        <v>4396</v>
      </c>
      <c r="E107" s="39">
        <v>4396</v>
      </c>
      <c r="F107" s="39">
        <v>4396</v>
      </c>
      <c r="G107" s="39">
        <v>4396</v>
      </c>
      <c r="H107" s="39">
        <v>4396</v>
      </c>
      <c r="I107" s="39">
        <v>4396</v>
      </c>
      <c r="J107" s="39">
        <v>4396</v>
      </c>
      <c r="K107" s="39">
        <v>4396</v>
      </c>
      <c r="L107" s="39">
        <v>4396</v>
      </c>
      <c r="M107" s="39">
        <v>4396</v>
      </c>
    </row>
    <row r="108" spans="1:13" s="2" customFormat="1" ht="12.75" x14ac:dyDescent="0.2">
      <c r="A108" s="33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s="2" customFormat="1" ht="12.75" x14ac:dyDescent="0.2">
      <c r="A109" s="35" t="s">
        <v>27</v>
      </c>
      <c r="B109" s="40">
        <f>+B105-B107</f>
        <v>219585</v>
      </c>
      <c r="C109" s="40">
        <f t="shared" ref="C109:M109" si="16">+C105-C107</f>
        <v>219397</v>
      </c>
      <c r="D109" s="40">
        <f t="shared" si="16"/>
        <v>228242</v>
      </c>
      <c r="E109" s="40">
        <f t="shared" si="16"/>
        <v>220529</v>
      </c>
      <c r="F109" s="40">
        <f t="shared" si="16"/>
        <v>208904</v>
      </c>
      <c r="G109" s="40">
        <f t="shared" si="16"/>
        <v>210974</v>
      </c>
      <c r="H109" s="40">
        <f t="shared" si="16"/>
        <v>213707</v>
      </c>
      <c r="I109" s="40">
        <f t="shared" si="16"/>
        <v>211678</v>
      </c>
      <c r="J109" s="40">
        <f t="shared" si="16"/>
        <v>211831</v>
      </c>
      <c r="K109" s="40">
        <f t="shared" si="16"/>
        <v>212623</v>
      </c>
      <c r="L109" s="40">
        <f t="shared" si="16"/>
        <v>216470</v>
      </c>
      <c r="M109" s="40">
        <f t="shared" si="16"/>
        <v>209877</v>
      </c>
    </row>
    <row r="110" spans="1:13" s="2" customFormat="1" ht="12.75" x14ac:dyDescent="0.2">
      <c r="A110" s="33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s="2" customFormat="1" ht="12.75" x14ac:dyDescent="0.2">
      <c r="A111" s="35" t="s">
        <v>18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s="2" customFormat="1" ht="12.75" x14ac:dyDescent="0.2">
      <c r="A112" s="33" t="s">
        <v>82</v>
      </c>
      <c r="B112" s="39">
        <v>98557</v>
      </c>
      <c r="C112" s="39">
        <v>89019</v>
      </c>
      <c r="D112" s="39">
        <v>98557</v>
      </c>
      <c r="E112" s="39">
        <v>95378</v>
      </c>
      <c r="F112" s="39">
        <v>98556</v>
      </c>
      <c r="G112" s="39">
        <v>98556</v>
      </c>
      <c r="H112" s="39">
        <v>98556</v>
      </c>
      <c r="I112" s="39">
        <v>98556</v>
      </c>
      <c r="J112" s="39">
        <v>98556</v>
      </c>
      <c r="K112" s="39">
        <v>98556</v>
      </c>
      <c r="L112" s="39">
        <v>98556</v>
      </c>
      <c r="M112" s="39">
        <v>98556</v>
      </c>
    </row>
    <row r="113" spans="1:13" s="2" customFormat="1" ht="12.75" x14ac:dyDescent="0.2">
      <c r="A113" s="35" t="s">
        <v>83</v>
      </c>
      <c r="B113" s="40">
        <f t="shared" ref="B113:M113" si="17">SUM(B112:B112)</f>
        <v>98557</v>
      </c>
      <c r="C113" s="40">
        <f t="shared" si="17"/>
        <v>89019</v>
      </c>
      <c r="D113" s="40">
        <f t="shared" si="17"/>
        <v>98557</v>
      </c>
      <c r="E113" s="40">
        <f t="shared" si="17"/>
        <v>95378</v>
      </c>
      <c r="F113" s="40">
        <f t="shared" si="17"/>
        <v>98556</v>
      </c>
      <c r="G113" s="40">
        <f t="shared" si="17"/>
        <v>98556</v>
      </c>
      <c r="H113" s="40">
        <f t="shared" si="17"/>
        <v>98556</v>
      </c>
      <c r="I113" s="40">
        <f t="shared" si="17"/>
        <v>98556</v>
      </c>
      <c r="J113" s="40">
        <f t="shared" si="17"/>
        <v>98556</v>
      </c>
      <c r="K113" s="40">
        <f t="shared" si="17"/>
        <v>98556</v>
      </c>
      <c r="L113" s="40">
        <f t="shared" si="17"/>
        <v>98556</v>
      </c>
      <c r="M113" s="40">
        <f t="shared" si="17"/>
        <v>98556</v>
      </c>
    </row>
    <row r="114" spans="1:13" s="2" customFormat="1" ht="12.75" x14ac:dyDescent="0.2">
      <c r="A114" s="35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s="2" customFormat="1" ht="12.75" x14ac:dyDescent="0.2">
      <c r="A115" s="35" t="s">
        <v>84</v>
      </c>
      <c r="B115" s="40">
        <f t="shared" ref="B115:M115" si="18">+B109-B113</f>
        <v>121028</v>
      </c>
      <c r="C115" s="40">
        <f t="shared" si="18"/>
        <v>130378</v>
      </c>
      <c r="D115" s="40">
        <f t="shared" si="18"/>
        <v>129685</v>
      </c>
      <c r="E115" s="40">
        <f t="shared" si="18"/>
        <v>125151</v>
      </c>
      <c r="F115" s="40">
        <f t="shared" si="18"/>
        <v>110348</v>
      </c>
      <c r="G115" s="40">
        <f t="shared" si="18"/>
        <v>112418</v>
      </c>
      <c r="H115" s="40">
        <f t="shared" si="18"/>
        <v>115151</v>
      </c>
      <c r="I115" s="40">
        <f t="shared" si="18"/>
        <v>113122</v>
      </c>
      <c r="J115" s="40">
        <f t="shared" si="18"/>
        <v>113275</v>
      </c>
      <c r="K115" s="40">
        <f t="shared" si="18"/>
        <v>114067</v>
      </c>
      <c r="L115" s="40">
        <f t="shared" si="18"/>
        <v>117914</v>
      </c>
      <c r="M115" s="40">
        <f t="shared" si="18"/>
        <v>111321</v>
      </c>
    </row>
    <row r="116" spans="1:13" s="2" customFormat="1" ht="12.75" x14ac:dyDescent="0.2">
      <c r="A116" s="35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s="2" customFormat="1" ht="12.75" x14ac:dyDescent="0.2">
      <c r="A117" s="35" t="s">
        <v>19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s="2" customFormat="1" ht="12.75" x14ac:dyDescent="0.2">
      <c r="A118" s="33" t="s">
        <v>85</v>
      </c>
      <c r="B118" s="39">
        <v>18281</v>
      </c>
      <c r="C118" s="39">
        <v>10929</v>
      </c>
      <c r="D118" s="39">
        <v>11524</v>
      </c>
      <c r="E118" s="39">
        <v>18281</v>
      </c>
      <c r="F118" s="39">
        <v>7561</v>
      </c>
      <c r="G118" s="39">
        <v>4623</v>
      </c>
      <c r="H118" s="39">
        <v>6568</v>
      </c>
      <c r="I118" s="39">
        <v>4823</v>
      </c>
      <c r="J118" s="39">
        <v>5137</v>
      </c>
      <c r="K118" s="39">
        <v>4416</v>
      </c>
      <c r="L118" s="39">
        <v>3175</v>
      </c>
      <c r="M118" s="39">
        <v>1983</v>
      </c>
    </row>
    <row r="119" spans="1:13" s="2" customFormat="1" ht="12.75" x14ac:dyDescent="0.2">
      <c r="A119" s="33" t="s">
        <v>20</v>
      </c>
      <c r="B119" s="39">
        <v>850</v>
      </c>
      <c r="C119" s="39">
        <v>3850</v>
      </c>
      <c r="D119" s="39">
        <v>2200</v>
      </c>
      <c r="E119" s="39">
        <v>2675</v>
      </c>
      <c r="F119" s="39">
        <v>2675</v>
      </c>
      <c r="G119" s="39">
        <v>2775</v>
      </c>
      <c r="H119" s="39">
        <v>675</v>
      </c>
      <c r="I119" s="39">
        <v>675</v>
      </c>
      <c r="J119" s="39">
        <v>3300</v>
      </c>
      <c r="K119" s="39">
        <v>200</v>
      </c>
      <c r="L119" s="39">
        <v>200</v>
      </c>
      <c r="M119" s="39">
        <v>200</v>
      </c>
    </row>
    <row r="120" spans="1:13" s="2" customFormat="1" ht="12.75" x14ac:dyDescent="0.2">
      <c r="A120" s="33" t="s">
        <v>86</v>
      </c>
      <c r="B120" s="39">
        <v>-12088</v>
      </c>
      <c r="C120" s="39">
        <v>-18744</v>
      </c>
      <c r="D120" s="39"/>
      <c r="E120" s="39"/>
      <c r="F120" s="39">
        <v>-13188</v>
      </c>
      <c r="G120" s="39"/>
      <c r="H120" s="39"/>
      <c r="I120" s="39">
        <v>-13188</v>
      </c>
      <c r="J120" s="39"/>
      <c r="K120" s="39"/>
      <c r="L120" s="39">
        <v>-13188</v>
      </c>
      <c r="M120" s="39"/>
    </row>
    <row r="121" spans="1:13" s="2" customFormat="1" ht="12.75" x14ac:dyDescent="0.2">
      <c r="A121" s="35" t="s">
        <v>87</v>
      </c>
      <c r="B121" s="40">
        <f>SUM(B118:B120)</f>
        <v>7043</v>
      </c>
      <c r="C121" s="40">
        <f t="shared" ref="C121:M121" si="19">SUM(C118:C120)</f>
        <v>-3965</v>
      </c>
      <c r="D121" s="40">
        <f t="shared" si="19"/>
        <v>13724</v>
      </c>
      <c r="E121" s="40">
        <f t="shared" si="19"/>
        <v>20956</v>
      </c>
      <c r="F121" s="40">
        <f t="shared" si="19"/>
        <v>-2952</v>
      </c>
      <c r="G121" s="40">
        <f t="shared" si="19"/>
        <v>7398</v>
      </c>
      <c r="H121" s="40">
        <f t="shared" si="19"/>
        <v>7243</v>
      </c>
      <c r="I121" s="40">
        <f t="shared" si="19"/>
        <v>-7690</v>
      </c>
      <c r="J121" s="40">
        <f t="shared" si="19"/>
        <v>8437</v>
      </c>
      <c r="K121" s="40">
        <f t="shared" si="19"/>
        <v>4616</v>
      </c>
      <c r="L121" s="40">
        <f t="shared" si="19"/>
        <v>-9813</v>
      </c>
      <c r="M121" s="40">
        <f t="shared" si="19"/>
        <v>2183</v>
      </c>
    </row>
    <row r="122" spans="1:13" s="2" customFormat="1" ht="12.75" x14ac:dyDescent="0.2">
      <c r="A122" s="33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s="2" customFormat="1" ht="12.75" x14ac:dyDescent="0.2">
      <c r="A123" s="35" t="s">
        <v>88</v>
      </c>
      <c r="B123" s="40">
        <f>+B115-B121</f>
        <v>113985</v>
      </c>
      <c r="C123" s="40">
        <f t="shared" ref="C123:M123" si="20">+C115-C121</f>
        <v>134343</v>
      </c>
      <c r="D123" s="40">
        <f t="shared" si="20"/>
        <v>115961</v>
      </c>
      <c r="E123" s="40">
        <f t="shared" si="20"/>
        <v>104195</v>
      </c>
      <c r="F123" s="40">
        <f t="shared" si="20"/>
        <v>113300</v>
      </c>
      <c r="G123" s="40">
        <f t="shared" si="20"/>
        <v>105020</v>
      </c>
      <c r="H123" s="40">
        <f t="shared" si="20"/>
        <v>107908</v>
      </c>
      <c r="I123" s="40">
        <f t="shared" si="20"/>
        <v>120812</v>
      </c>
      <c r="J123" s="40">
        <f t="shared" si="20"/>
        <v>104838</v>
      </c>
      <c r="K123" s="40">
        <f t="shared" si="20"/>
        <v>109451</v>
      </c>
      <c r="L123" s="40">
        <f t="shared" si="20"/>
        <v>127727</v>
      </c>
      <c r="M123" s="40">
        <f t="shared" si="20"/>
        <v>109138</v>
      </c>
    </row>
    <row r="124" spans="1:13" s="2" customFormat="1" ht="12.75" x14ac:dyDescent="0.2">
      <c r="A124" s="35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s="2" customFormat="1" ht="12.75" x14ac:dyDescent="0.2">
      <c r="A125" s="33" t="s">
        <v>89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s="2" customFormat="1" ht="12.75" x14ac:dyDescent="0.2">
      <c r="A126" s="33" t="s">
        <v>90</v>
      </c>
      <c r="B126" s="39">
        <v>226390</v>
      </c>
      <c r="C126" s="39">
        <v>240141</v>
      </c>
      <c r="D126" s="39">
        <v>264273</v>
      </c>
      <c r="E126" s="39">
        <v>266232</v>
      </c>
      <c r="F126" s="39">
        <v>266232</v>
      </c>
      <c r="G126" s="39">
        <v>266232</v>
      </c>
      <c r="H126" s="39">
        <v>266232</v>
      </c>
      <c r="I126" s="39">
        <v>266232</v>
      </c>
      <c r="J126" s="39">
        <v>266232</v>
      </c>
      <c r="K126" s="39">
        <v>266232</v>
      </c>
      <c r="L126" s="39">
        <v>266232</v>
      </c>
      <c r="M126" s="39">
        <v>266232</v>
      </c>
    </row>
    <row r="127" spans="1:13" s="2" customFormat="1" ht="12.75" x14ac:dyDescent="0.2">
      <c r="A127" s="33" t="s">
        <v>91</v>
      </c>
      <c r="B127" s="39">
        <v>129852</v>
      </c>
      <c r="C127" s="39">
        <v>132299</v>
      </c>
      <c r="D127" s="39">
        <v>131003</v>
      </c>
      <c r="E127" s="39">
        <v>134702</v>
      </c>
      <c r="F127" s="39">
        <v>134702</v>
      </c>
      <c r="G127" s="39">
        <v>134702</v>
      </c>
      <c r="H127" s="39">
        <v>134702</v>
      </c>
      <c r="I127" s="39">
        <v>134702</v>
      </c>
      <c r="J127" s="39">
        <v>134702</v>
      </c>
      <c r="K127" s="39">
        <v>134702</v>
      </c>
      <c r="L127" s="39">
        <v>134702</v>
      </c>
      <c r="M127" s="39">
        <v>134702</v>
      </c>
    </row>
    <row r="128" spans="1:13" s="2" customFormat="1" ht="12.75" x14ac:dyDescent="0.2">
      <c r="A128" s="33" t="s">
        <v>92</v>
      </c>
      <c r="B128" s="39">
        <v>128774</v>
      </c>
      <c r="C128" s="39">
        <v>132274</v>
      </c>
      <c r="D128" s="39">
        <v>130274</v>
      </c>
      <c r="E128" s="39">
        <v>134674</v>
      </c>
      <c r="F128" s="39">
        <v>134674</v>
      </c>
      <c r="G128" s="39">
        <v>134674</v>
      </c>
      <c r="H128" s="39">
        <v>134674</v>
      </c>
      <c r="I128" s="39">
        <v>134674</v>
      </c>
      <c r="J128" s="39">
        <v>134674</v>
      </c>
      <c r="K128" s="39">
        <v>134674</v>
      </c>
      <c r="L128" s="39">
        <v>134674</v>
      </c>
      <c r="M128" s="39">
        <v>134674</v>
      </c>
    </row>
    <row r="129" spans="1:13" s="2" customFormat="1" ht="12.75" x14ac:dyDescent="0.2">
      <c r="A129" s="33" t="s">
        <v>93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s="2" customFormat="1" ht="12.75" x14ac:dyDescent="0.2">
      <c r="A130" s="33" t="s">
        <v>94</v>
      </c>
      <c r="B130" s="39">
        <v>80102</v>
      </c>
      <c r="C130" s="39">
        <v>75704</v>
      </c>
      <c r="D130" s="39">
        <v>81706</v>
      </c>
      <c r="E130" s="39">
        <v>79896</v>
      </c>
      <c r="F130" s="39">
        <v>79896</v>
      </c>
      <c r="G130" s="39">
        <v>79896</v>
      </c>
      <c r="H130" s="39">
        <v>79896</v>
      </c>
      <c r="I130" s="39">
        <v>79896</v>
      </c>
      <c r="J130" s="39">
        <v>79896</v>
      </c>
      <c r="K130" s="39">
        <v>79896</v>
      </c>
      <c r="L130" s="39">
        <v>79896</v>
      </c>
      <c r="M130" s="39">
        <v>79896</v>
      </c>
    </row>
    <row r="131" spans="1:13" s="2" customFormat="1" ht="12.75" x14ac:dyDescent="0.2">
      <c r="A131" s="37" t="s">
        <v>21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2" customFormat="1" ht="12.75" x14ac:dyDescent="0.2">
      <c r="A132" s="33" t="s">
        <v>41</v>
      </c>
      <c r="B132" s="38">
        <v>96.88</v>
      </c>
      <c r="C132" s="38">
        <v>96.46</v>
      </c>
      <c r="D132" s="38">
        <v>97.48</v>
      </c>
      <c r="E132" s="38">
        <v>96.97</v>
      </c>
      <c r="F132" s="34"/>
      <c r="G132" s="34"/>
      <c r="H132" s="34"/>
      <c r="I132" s="34"/>
      <c r="J132" s="34"/>
      <c r="K132" s="34"/>
      <c r="L132" s="34"/>
      <c r="M132" s="34"/>
    </row>
    <row r="133" spans="1:13" s="2" customFormat="1" ht="12.75" x14ac:dyDescent="0.2">
      <c r="A133" s="33" t="s">
        <v>95</v>
      </c>
      <c r="B133" s="38">
        <v>96.65</v>
      </c>
      <c r="C133" s="38">
        <v>96.57</v>
      </c>
      <c r="D133" s="38">
        <v>97.29</v>
      </c>
      <c r="E133" s="38">
        <v>95.78</v>
      </c>
      <c r="F133" s="34"/>
      <c r="G133" s="34"/>
      <c r="H133" s="34"/>
      <c r="I133" s="34"/>
      <c r="J133" s="34"/>
      <c r="K133" s="34"/>
      <c r="L133" s="34"/>
      <c r="M133" s="34"/>
    </row>
    <row r="134" spans="1:13" s="2" customFormat="1" ht="12.75" x14ac:dyDescent="0.2"/>
  </sheetData>
  <sheetProtection algorithmName="SHA-512" hashValue="1JGmcVIyY08AtSUCmwaVc0v6B/AnpCNw9wDIPUuudgWasto6FP6XUUPvZvbqJ63twyhJD13eb3FpPtv+HuhE0A==" saltValue="KSpXbaJ3p4CGOTMAxdPX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ABC 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2017-11-24T14:33:37Z</dcterms:modified>
</cp:coreProperties>
</file>